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480" windowHeight="11310"/>
  </bookViews>
  <sheets>
    <sheet name="Титульный" sheetId="6" r:id="rId1"/>
    <sheet name="План 2020-21" sheetId="1" r:id="rId2"/>
    <sheet name="Семестровка" sheetId="7" state="hidden" r:id="rId3"/>
    <sheet name="Семестровка (дисп)" sheetId="8" state="hidden" r:id="rId4"/>
  </sheets>
  <definedNames>
    <definedName name="_xlnm.Print_Area" localSheetId="0">Титульный!#REF!</definedName>
  </definedNames>
  <calcPr calcId="145621"/>
</workbook>
</file>

<file path=xl/calcChain.xml><?xml version="1.0" encoding="utf-8"?>
<calcChain xmlns="http://schemas.openxmlformats.org/spreadsheetml/2006/main">
  <c r="N146" i="8" l="1"/>
  <c r="L146" i="8"/>
  <c r="K146" i="8"/>
  <c r="J146" i="8"/>
  <c r="I146" i="8"/>
  <c r="H146" i="8"/>
  <c r="G146" i="8"/>
  <c r="E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G130" i="8"/>
  <c r="F130" i="8"/>
  <c r="F146" i="8" s="1"/>
  <c r="E120" i="8"/>
  <c r="F120" i="8" s="1"/>
  <c r="F119" i="8"/>
  <c r="E119" i="8"/>
  <c r="E118" i="8"/>
  <c r="E116" i="8"/>
  <c r="F116" i="8" s="1"/>
  <c r="F115" i="8"/>
  <c r="E115" i="8"/>
  <c r="E114" i="8"/>
  <c r="E112" i="8"/>
  <c r="F112" i="8" s="1"/>
  <c r="F111" i="8"/>
  <c r="E111" i="8"/>
  <c r="E110" i="8"/>
  <c r="J105" i="8"/>
  <c r="I105" i="8"/>
  <c r="H105" i="8"/>
  <c r="E105" i="8"/>
  <c r="E106" i="8" s="1"/>
  <c r="G104" i="8"/>
  <c r="L104" i="8" s="1"/>
  <c r="F104" i="8"/>
  <c r="K104" i="8" s="1"/>
  <c r="G103" i="8"/>
  <c r="F103" i="8"/>
  <c r="K103" i="8" s="1"/>
  <c r="G102" i="8"/>
  <c r="F102" i="8"/>
  <c r="K102" i="8" s="1"/>
  <c r="G101" i="8"/>
  <c r="F101" i="8"/>
  <c r="K101" i="8" s="1"/>
  <c r="G100" i="8"/>
  <c r="M100" i="8" s="1"/>
  <c r="F100" i="8"/>
  <c r="K100" i="8" s="1"/>
  <c r="G99" i="8"/>
  <c r="F99" i="8"/>
  <c r="K99" i="8" s="1"/>
  <c r="G98" i="8"/>
  <c r="M98" i="8" s="1"/>
  <c r="F98" i="8"/>
  <c r="K98" i="8" s="1"/>
  <c r="G97" i="8"/>
  <c r="G105" i="8" s="1"/>
  <c r="F97" i="8"/>
  <c r="F105" i="8" s="1"/>
  <c r="N87" i="8"/>
  <c r="J87" i="8"/>
  <c r="I87" i="8"/>
  <c r="H87" i="8"/>
  <c r="E87" i="8"/>
  <c r="E88" i="8" s="1"/>
  <c r="G86" i="8"/>
  <c r="O86" i="8" s="1"/>
  <c r="F86" i="8"/>
  <c r="G85" i="8"/>
  <c r="L85" i="8" s="1"/>
  <c r="F85" i="8"/>
  <c r="G84" i="8"/>
  <c r="O84" i="8" s="1"/>
  <c r="F84" i="8"/>
  <c r="G83" i="8"/>
  <c r="L83" i="8" s="1"/>
  <c r="F83" i="8"/>
  <c r="G82" i="8"/>
  <c r="O82" i="8" s="1"/>
  <c r="F82" i="8"/>
  <c r="G81" i="8"/>
  <c r="L81" i="8" s="1"/>
  <c r="F81" i="8"/>
  <c r="F87" i="8" s="1"/>
  <c r="J71" i="8"/>
  <c r="I71" i="8"/>
  <c r="H71" i="8"/>
  <c r="E71" i="8"/>
  <c r="E72" i="8" s="1"/>
  <c r="G70" i="8"/>
  <c r="O70" i="8" s="1"/>
  <c r="F70" i="8"/>
  <c r="G69" i="8"/>
  <c r="L69" i="8" s="1"/>
  <c r="F69" i="8"/>
  <c r="G68" i="8"/>
  <c r="O68" i="8" s="1"/>
  <c r="F68" i="8"/>
  <c r="G67" i="8"/>
  <c r="O67" i="8" s="1"/>
  <c r="F67" i="8"/>
  <c r="G66" i="8"/>
  <c r="O66" i="8" s="1"/>
  <c r="F66" i="8"/>
  <c r="G65" i="8"/>
  <c r="M65" i="8" s="1"/>
  <c r="F65" i="8"/>
  <c r="G64" i="8"/>
  <c r="O64" i="8" s="1"/>
  <c r="F64" i="8"/>
  <c r="G63" i="8"/>
  <c r="M63" i="8" s="1"/>
  <c r="F63" i="8"/>
  <c r="G62" i="8"/>
  <c r="O62" i="8" s="1"/>
  <c r="F62" i="8"/>
  <c r="G61" i="8"/>
  <c r="M61" i="8" s="1"/>
  <c r="F61" i="8"/>
  <c r="G60" i="8"/>
  <c r="M60" i="8" s="1"/>
  <c r="F60" i="8"/>
  <c r="G59" i="8"/>
  <c r="O59" i="8" s="1"/>
  <c r="F59" i="8"/>
  <c r="F71" i="8" s="1"/>
  <c r="N50" i="8"/>
  <c r="J50" i="8"/>
  <c r="I50" i="8"/>
  <c r="H50" i="8"/>
  <c r="E50" i="8"/>
  <c r="E51" i="8" s="1"/>
  <c r="G49" i="8"/>
  <c r="F49" i="8"/>
  <c r="K49" i="8" s="1"/>
  <c r="G48" i="8"/>
  <c r="L48" i="8" s="1"/>
  <c r="F48" i="8"/>
  <c r="K48" i="8" s="1"/>
  <c r="G47" i="8"/>
  <c r="F47" i="8"/>
  <c r="K47" i="8" s="1"/>
  <c r="G46" i="8"/>
  <c r="L46" i="8" s="1"/>
  <c r="F46" i="8"/>
  <c r="K46" i="8" s="1"/>
  <c r="G45" i="8"/>
  <c r="F45" i="8"/>
  <c r="K45" i="8" s="1"/>
  <c r="G44" i="8"/>
  <c r="L44" i="8" s="1"/>
  <c r="F44" i="8"/>
  <c r="F50" i="8" s="1"/>
  <c r="J35" i="8"/>
  <c r="I35" i="8"/>
  <c r="H35" i="8"/>
  <c r="E35" i="8"/>
  <c r="E36" i="8" s="1"/>
  <c r="G34" i="8"/>
  <c r="F34" i="8"/>
  <c r="K34" i="8" s="1"/>
  <c r="G33" i="8"/>
  <c r="L33" i="8" s="1"/>
  <c r="F33" i="8"/>
  <c r="K33" i="8" s="1"/>
  <c r="G32" i="8"/>
  <c r="F32" i="8"/>
  <c r="K32" i="8" s="1"/>
  <c r="G31" i="8"/>
  <c r="L31" i="8" s="1"/>
  <c r="F31" i="8"/>
  <c r="O31" i="8" s="1"/>
  <c r="G30" i="8"/>
  <c r="F30" i="8"/>
  <c r="K30" i="8" s="1"/>
  <c r="G29" i="8"/>
  <c r="M29" i="8" s="1"/>
  <c r="F29" i="8"/>
  <c r="K29" i="8" s="1"/>
  <c r="G28" i="8"/>
  <c r="M28" i="8" s="1"/>
  <c r="F28" i="8"/>
  <c r="K28" i="8" s="1"/>
  <c r="G27" i="8"/>
  <c r="M27" i="8" s="1"/>
  <c r="F27" i="8"/>
  <c r="K27" i="8" s="1"/>
  <c r="G26" i="8"/>
  <c r="F26" i="8"/>
  <c r="F35" i="8" s="1"/>
  <c r="J16" i="8"/>
  <c r="I16" i="8"/>
  <c r="H16" i="8"/>
  <c r="E16" i="8"/>
  <c r="E17" i="8" s="1"/>
  <c r="G15" i="8"/>
  <c r="L15" i="8" s="1"/>
  <c r="F15" i="8"/>
  <c r="K15" i="8" s="1"/>
  <c r="G14" i="8"/>
  <c r="F14" i="8"/>
  <c r="K14" i="8" s="1"/>
  <c r="G13" i="8"/>
  <c r="L13" i="8" s="1"/>
  <c r="F13" i="8"/>
  <c r="K13" i="8" s="1"/>
  <c r="G12" i="8"/>
  <c r="F12" i="8"/>
  <c r="K12" i="8" s="1"/>
  <c r="G11" i="8"/>
  <c r="L11" i="8" s="1"/>
  <c r="F11" i="8"/>
  <c r="K11" i="8" s="1"/>
  <c r="G10" i="8"/>
  <c r="F10" i="8"/>
  <c r="K10" i="8" s="1"/>
  <c r="G9" i="8"/>
  <c r="G16" i="8" s="1"/>
  <c r="F9" i="8"/>
  <c r="F16" i="8" s="1"/>
  <c r="O10" i="8" l="1"/>
  <c r="O12" i="8"/>
  <c r="O14" i="8"/>
  <c r="O30" i="8"/>
  <c r="O32" i="8"/>
  <c r="O34" i="8"/>
  <c r="O45" i="8"/>
  <c r="O47" i="8"/>
  <c r="O49" i="8"/>
  <c r="K60" i="8"/>
  <c r="K61" i="8"/>
  <c r="K62" i="8"/>
  <c r="K63" i="8"/>
  <c r="K64" i="8"/>
  <c r="K65" i="8"/>
  <c r="K66" i="8"/>
  <c r="K67" i="8"/>
  <c r="K68" i="8"/>
  <c r="K69" i="8"/>
  <c r="K70" i="8"/>
  <c r="K82" i="8"/>
  <c r="K83" i="8"/>
  <c r="K84" i="8"/>
  <c r="K85" i="8"/>
  <c r="K86" i="8"/>
  <c r="O99" i="8"/>
  <c r="O101" i="8"/>
  <c r="O103" i="8"/>
  <c r="K9" i="8"/>
  <c r="K16" i="8" s="1"/>
  <c r="O9" i="8"/>
  <c r="L10" i="8"/>
  <c r="O11" i="8"/>
  <c r="L12" i="8"/>
  <c r="O13" i="8"/>
  <c r="L14" i="8"/>
  <c r="O15" i="8"/>
  <c r="K26" i="8"/>
  <c r="L9" i="8"/>
  <c r="M26" i="8"/>
  <c r="G35" i="8"/>
  <c r="O26" i="8"/>
  <c r="L27" i="8"/>
  <c r="O27" i="8"/>
  <c r="L28" i="8"/>
  <c r="O28" i="8"/>
  <c r="L29" i="8"/>
  <c r="O29" i="8"/>
  <c r="M32" i="8"/>
  <c r="O33" i="8"/>
  <c r="M34" i="8"/>
  <c r="K44" i="8"/>
  <c r="K50" i="8" s="1"/>
  <c r="O44" i="8"/>
  <c r="L45" i="8"/>
  <c r="O46" i="8"/>
  <c r="L47" i="8"/>
  <c r="O48" i="8"/>
  <c r="L49" i="8"/>
  <c r="G50" i="8"/>
  <c r="K59" i="8"/>
  <c r="K71" i="8" s="1"/>
  <c r="M59" i="8"/>
  <c r="O60" i="8"/>
  <c r="L61" i="8"/>
  <c r="O61" i="8"/>
  <c r="L62" i="8"/>
  <c r="O63" i="8"/>
  <c r="L64" i="8"/>
  <c r="O65" i="8"/>
  <c r="L67" i="8"/>
  <c r="M68" i="8"/>
  <c r="O69" i="8"/>
  <c r="M70" i="8"/>
  <c r="G71" i="8"/>
  <c r="K81" i="8"/>
  <c r="K87" i="8" s="1"/>
  <c r="O81" i="8"/>
  <c r="L82" i="8"/>
  <c r="O83" i="8"/>
  <c r="L84" i="8"/>
  <c r="O85" i="8"/>
  <c r="L86" i="8"/>
  <c r="G87" i="8"/>
  <c r="K97" i="8"/>
  <c r="K105" i="8" s="1"/>
  <c r="M97" i="8"/>
  <c r="O98" i="8"/>
  <c r="L99" i="8"/>
  <c r="O100" i="8"/>
  <c r="M103" i="8"/>
  <c r="O104" i="8"/>
  <c r="F110" i="8"/>
  <c r="G110" i="8" s="1"/>
  <c r="F118" i="8"/>
  <c r="G118" i="8" s="1"/>
  <c r="K31" i="8"/>
  <c r="L32" i="8"/>
  <c r="L59" i="8"/>
  <c r="L68" i="8"/>
  <c r="L97" i="8"/>
  <c r="O97" i="8"/>
  <c r="L103" i="8"/>
  <c r="F114" i="8"/>
  <c r="G114" i="8" s="1"/>
  <c r="L87" i="8" l="1"/>
  <c r="L50" i="8"/>
  <c r="L16" i="8"/>
  <c r="L105" i="8"/>
  <c r="L71" i="8"/>
  <c r="M105" i="8"/>
  <c r="M71" i="8"/>
  <c r="L35" i="8"/>
  <c r="G115" i="8"/>
  <c r="G116" i="8"/>
  <c r="G119" i="8"/>
  <c r="G111" i="8"/>
  <c r="M35" i="8"/>
  <c r="G120" i="8"/>
  <c r="G112" i="8"/>
  <c r="K35" i="8"/>
  <c r="E146" i="7" l="1"/>
  <c r="F131" i="7"/>
  <c r="E111" i="7" l="1"/>
  <c r="E120" i="7"/>
  <c r="E119" i="7"/>
  <c r="E116" i="7"/>
  <c r="E115" i="7"/>
  <c r="E112" i="7"/>
  <c r="H105" i="7"/>
  <c r="I105" i="7"/>
  <c r="J105" i="7"/>
  <c r="E105" i="7"/>
  <c r="H87" i="7"/>
  <c r="I87" i="7"/>
  <c r="J87" i="7"/>
  <c r="E87" i="7"/>
  <c r="F104" i="7"/>
  <c r="G104" i="7"/>
  <c r="L104" i="7" s="1"/>
  <c r="G103" i="7"/>
  <c r="F103" i="7"/>
  <c r="G86" i="7"/>
  <c r="F86" i="7"/>
  <c r="G101" i="7"/>
  <c r="G102" i="7"/>
  <c r="F102" i="7"/>
  <c r="K102" i="7" l="1"/>
  <c r="K104" i="7"/>
  <c r="K103" i="7"/>
  <c r="K86" i="7"/>
  <c r="F101" i="7"/>
  <c r="K101" i="7" s="1"/>
  <c r="G85" i="7"/>
  <c r="F85" i="7"/>
  <c r="G84" i="7"/>
  <c r="F84" i="7"/>
  <c r="K84" i="7" s="1"/>
  <c r="G100" i="7"/>
  <c r="M100" i="7" s="1"/>
  <c r="F100" i="7"/>
  <c r="G99" i="7"/>
  <c r="F99" i="7"/>
  <c r="G83" i="7"/>
  <c r="F83" i="7"/>
  <c r="G98" i="7"/>
  <c r="M98" i="7" s="1"/>
  <c r="F98" i="7"/>
  <c r="G97" i="7"/>
  <c r="F97" i="7"/>
  <c r="G82" i="7"/>
  <c r="F82" i="7"/>
  <c r="G81" i="7"/>
  <c r="F81" i="7"/>
  <c r="M97" i="7" l="1"/>
  <c r="G105" i="7"/>
  <c r="F105" i="7"/>
  <c r="K100" i="7"/>
  <c r="G87" i="7"/>
  <c r="F87" i="7"/>
  <c r="K99" i="7"/>
  <c r="K83" i="7"/>
  <c r="K85" i="7"/>
  <c r="K82" i="7"/>
  <c r="K98" i="7"/>
  <c r="K97" i="7"/>
  <c r="L97" i="7"/>
  <c r="K81" i="7"/>
  <c r="H71" i="7"/>
  <c r="I71" i="7"/>
  <c r="J71" i="7"/>
  <c r="E71" i="7"/>
  <c r="H50" i="7"/>
  <c r="I50" i="7"/>
  <c r="J50" i="7"/>
  <c r="E50" i="7"/>
  <c r="G70" i="7"/>
  <c r="F70" i="7"/>
  <c r="G69" i="7"/>
  <c r="F69" i="7"/>
  <c r="G49" i="7"/>
  <c r="F49" i="7"/>
  <c r="G68" i="7"/>
  <c r="F68" i="7"/>
  <c r="G48" i="7"/>
  <c r="F48" i="7"/>
  <c r="G67" i="7"/>
  <c r="L67" i="7" s="1"/>
  <c r="F67" i="7"/>
  <c r="K105" i="7" l="1"/>
  <c r="K87" i="7"/>
  <c r="K49" i="7"/>
  <c r="K67" i="7"/>
  <c r="K69" i="7"/>
  <c r="K68" i="7"/>
  <c r="K70" i="7"/>
  <c r="K48" i="7"/>
  <c r="G66" i="7" l="1"/>
  <c r="F66" i="7"/>
  <c r="G65" i="7"/>
  <c r="F65" i="7"/>
  <c r="G64" i="7"/>
  <c r="F64" i="7"/>
  <c r="G47" i="7"/>
  <c r="F47" i="7"/>
  <c r="G63" i="7"/>
  <c r="F63" i="7"/>
  <c r="G62" i="7"/>
  <c r="F62" i="7"/>
  <c r="G61" i="7"/>
  <c r="M61" i="7" s="1"/>
  <c r="F61" i="7"/>
  <c r="G46" i="7"/>
  <c r="F46" i="7"/>
  <c r="G60" i="7"/>
  <c r="F60" i="7"/>
  <c r="G59" i="7"/>
  <c r="F59" i="7"/>
  <c r="K47" i="7" l="1"/>
  <c r="F71" i="7"/>
  <c r="G71" i="7"/>
  <c r="K66" i="7"/>
  <c r="K60" i="7"/>
  <c r="K46" i="7"/>
  <c r="K64" i="7"/>
  <c r="K59" i="7"/>
  <c r="K62" i="7"/>
  <c r="K65" i="7"/>
  <c r="K63" i="7"/>
  <c r="K61" i="7"/>
  <c r="L61" i="7"/>
  <c r="G45" i="7"/>
  <c r="F45" i="7"/>
  <c r="G44" i="7"/>
  <c r="F44" i="7"/>
  <c r="G50" i="7" l="1"/>
  <c r="F50" i="7"/>
  <c r="K71" i="7"/>
  <c r="K44" i="7"/>
  <c r="K45" i="7"/>
  <c r="H35" i="7"/>
  <c r="I35" i="7"/>
  <c r="J35" i="7"/>
  <c r="E35" i="7"/>
  <c r="H16" i="7"/>
  <c r="I16" i="7"/>
  <c r="J16" i="7"/>
  <c r="E16" i="7"/>
  <c r="G34" i="7"/>
  <c r="F34" i="7"/>
  <c r="F14" i="7"/>
  <c r="G14" i="7"/>
  <c r="L14" i="7" s="1"/>
  <c r="F15" i="7"/>
  <c r="G15" i="7"/>
  <c r="G32" i="7"/>
  <c r="F32" i="7"/>
  <c r="G13" i="7"/>
  <c r="F13" i="7"/>
  <c r="G31" i="7"/>
  <c r="L31" i="7" s="1"/>
  <c r="F31" i="7"/>
  <c r="G11" i="7"/>
  <c r="G12" i="7"/>
  <c r="F12" i="7"/>
  <c r="K50" i="7" l="1"/>
  <c r="O14" i="7"/>
  <c r="K32" i="7"/>
  <c r="K34" i="7"/>
  <c r="K15" i="7"/>
  <c r="K14" i="7"/>
  <c r="K13" i="7"/>
  <c r="K31" i="7"/>
  <c r="K12" i="7"/>
  <c r="G30" i="7" l="1"/>
  <c r="F30" i="7"/>
  <c r="G29" i="7"/>
  <c r="M29" i="7" s="1"/>
  <c r="F29" i="7"/>
  <c r="G28" i="7"/>
  <c r="F28" i="7"/>
  <c r="G27" i="7"/>
  <c r="F27" i="7"/>
  <c r="F11" i="7"/>
  <c r="K11" i="7" s="1"/>
  <c r="K30" i="7" l="1"/>
  <c r="K29" i="7"/>
  <c r="K27" i="7"/>
  <c r="K28" i="7"/>
  <c r="L29" i="7"/>
  <c r="G10" i="7"/>
  <c r="F10" i="7"/>
  <c r="G26" i="7"/>
  <c r="F26" i="7"/>
  <c r="M26" i="7" l="1"/>
  <c r="K26" i="7"/>
  <c r="K10" i="7"/>
  <c r="G9" i="7"/>
  <c r="G16" i="7" s="1"/>
  <c r="F9" i="7"/>
  <c r="F16" i="7" s="1"/>
  <c r="N146" i="7"/>
  <c r="L146" i="7"/>
  <c r="K146" i="7"/>
  <c r="J146" i="7"/>
  <c r="I146" i="7"/>
  <c r="H146" i="7"/>
  <c r="G146" i="7"/>
  <c r="F142" i="7"/>
  <c r="F141" i="7"/>
  <c r="F136" i="7"/>
  <c r="F134" i="7"/>
  <c r="F138" i="7"/>
  <c r="F145" i="7"/>
  <c r="F144" i="7"/>
  <c r="F143" i="7"/>
  <c r="F137" i="7"/>
  <c r="F139" i="7"/>
  <c r="F140" i="7"/>
  <c r="F133" i="7"/>
  <c r="F132" i="7"/>
  <c r="F135" i="7"/>
  <c r="G130" i="7"/>
  <c r="F130" i="7"/>
  <c r="F120" i="7"/>
  <c r="F119" i="7"/>
  <c r="F116" i="7"/>
  <c r="F112" i="7"/>
  <c r="E106" i="7"/>
  <c r="L103" i="7"/>
  <c r="N87" i="7"/>
  <c r="E88" i="7"/>
  <c r="L86" i="7"/>
  <c r="L82" i="7"/>
  <c r="E72" i="7"/>
  <c r="L68" i="7"/>
  <c r="L62" i="7"/>
  <c r="M65" i="7"/>
  <c r="N50" i="7"/>
  <c r="E51" i="7"/>
  <c r="L48" i="7"/>
  <c r="L49" i="7"/>
  <c r="E36" i="7"/>
  <c r="O26" i="7"/>
  <c r="M34" i="7"/>
  <c r="G33" i="7"/>
  <c r="L33" i="7" s="1"/>
  <c r="F33" i="7"/>
  <c r="F35" i="7" s="1"/>
  <c r="O28" i="7"/>
  <c r="E17" i="7"/>
  <c r="L10" i="7"/>
  <c r="O11" i="7"/>
  <c r="L11" i="7"/>
  <c r="F146" i="7" l="1"/>
  <c r="G35" i="7"/>
  <c r="K9" i="7"/>
  <c r="K16" i="7" s="1"/>
  <c r="L9" i="7"/>
  <c r="O9" i="7"/>
  <c r="E110" i="7"/>
  <c r="O83" i="7"/>
  <c r="L28" i="7"/>
  <c r="M28" i="7"/>
  <c r="O27" i="7"/>
  <c r="O64" i="7"/>
  <c r="O44" i="7"/>
  <c r="O101" i="7"/>
  <c r="K33" i="7"/>
  <c r="K35" i="7" s="1"/>
  <c r="O81" i="7"/>
  <c r="O31" i="7"/>
  <c r="O47" i="7"/>
  <c r="O61" i="7"/>
  <c r="L64" i="7"/>
  <c r="M68" i="7"/>
  <c r="O97" i="7"/>
  <c r="F111" i="7"/>
  <c r="F110" i="7" s="1"/>
  <c r="G110" i="7" s="1"/>
  <c r="O70" i="7"/>
  <c r="O30" i="7"/>
  <c r="L81" i="7"/>
  <c r="E114" i="7"/>
  <c r="O67" i="7"/>
  <c r="O15" i="7"/>
  <c r="M70" i="7"/>
  <c r="L83" i="7"/>
  <c r="O103" i="7"/>
  <c r="O29" i="7"/>
  <c r="L44" i="7"/>
  <c r="O68" i="7"/>
  <c r="O62" i="7"/>
  <c r="O99" i="7"/>
  <c r="O49" i="7"/>
  <c r="O65" i="7"/>
  <c r="O66" i="7"/>
  <c r="O86" i="7"/>
  <c r="F115" i="7"/>
  <c r="F114" i="7" s="1"/>
  <c r="G114" i="7" s="1"/>
  <c r="O45" i="7"/>
  <c r="L45" i="7"/>
  <c r="O46" i="7"/>
  <c r="L46" i="7"/>
  <c r="O13" i="7"/>
  <c r="L13" i="7"/>
  <c r="M60" i="7"/>
  <c r="M27" i="7"/>
  <c r="L47" i="7"/>
  <c r="O48" i="7"/>
  <c r="O60" i="7"/>
  <c r="O69" i="7"/>
  <c r="O63" i="7"/>
  <c r="M63" i="7"/>
  <c r="L15" i="7"/>
  <c r="L27" i="7"/>
  <c r="O34" i="7"/>
  <c r="O85" i="7"/>
  <c r="O98" i="7"/>
  <c r="O59" i="7"/>
  <c r="M59" i="7"/>
  <c r="L59" i="7"/>
  <c r="O84" i="7"/>
  <c r="L84" i="7"/>
  <c r="F118" i="7"/>
  <c r="G118" i="7" s="1"/>
  <c r="M32" i="7"/>
  <c r="L32" i="7"/>
  <c r="O32" i="7"/>
  <c r="O12" i="7"/>
  <c r="L12" i="7"/>
  <c r="O10" i="7"/>
  <c r="O33" i="7"/>
  <c r="O82" i="7"/>
  <c r="O100" i="7"/>
  <c r="M103" i="7"/>
  <c r="M105" i="7" s="1"/>
  <c r="O104" i="7"/>
  <c r="E118" i="7"/>
  <c r="L69" i="7"/>
  <c r="L85" i="7"/>
  <c r="L99" i="7"/>
  <c r="L105" i="7" s="1"/>
  <c r="T145" i="1"/>
  <c r="J59" i="1"/>
  <c r="K59" i="1"/>
  <c r="L59" i="1"/>
  <c r="G59" i="1"/>
  <c r="G58" i="1"/>
  <c r="J40" i="1"/>
  <c r="K40" i="1"/>
  <c r="L40" i="1"/>
  <c r="G40" i="1"/>
  <c r="H41" i="1"/>
  <c r="L87" i="7" l="1"/>
  <c r="M71" i="7"/>
  <c r="L71" i="7"/>
  <c r="L50" i="7"/>
  <c r="L35" i="7"/>
  <c r="M35" i="7"/>
  <c r="L16" i="7"/>
  <c r="G111" i="7"/>
  <c r="G112" i="7"/>
  <c r="G115" i="7"/>
  <c r="G119" i="7"/>
  <c r="G116" i="7"/>
  <c r="G120" i="7"/>
  <c r="Q145" i="1"/>
  <c r="N145" i="1"/>
  <c r="J93" i="1"/>
  <c r="K93" i="1"/>
  <c r="L93" i="1"/>
  <c r="G93" i="1"/>
  <c r="I90" i="1"/>
  <c r="I89" i="1"/>
  <c r="I88" i="1"/>
  <c r="I87" i="1"/>
  <c r="I51" i="1" l="1"/>
  <c r="H51" i="1"/>
  <c r="I50" i="1"/>
  <c r="H50" i="1"/>
  <c r="L49" i="1"/>
  <c r="J49" i="1"/>
  <c r="G49" i="1"/>
  <c r="M51" i="1" l="1"/>
  <c r="M49" i="1" s="1"/>
  <c r="H49" i="1"/>
  <c r="I49" i="1"/>
  <c r="J131" i="1" l="1"/>
  <c r="K131" i="1"/>
  <c r="L131" i="1"/>
  <c r="G131" i="1"/>
  <c r="J45" i="1" l="1"/>
  <c r="K45" i="1"/>
  <c r="L45" i="1"/>
  <c r="G45" i="1"/>
  <c r="H46" i="1"/>
  <c r="H58" i="1" s="1"/>
  <c r="I46" i="1"/>
  <c r="O131" i="1" l="1"/>
  <c r="P131" i="1"/>
  <c r="Q131" i="1"/>
  <c r="R131" i="1"/>
  <c r="S131" i="1"/>
  <c r="T131" i="1"/>
  <c r="U131" i="1"/>
  <c r="V131" i="1"/>
  <c r="N131" i="1"/>
  <c r="G130" i="1"/>
  <c r="I110" i="1"/>
  <c r="H110" i="1"/>
  <c r="M110" i="1" l="1"/>
  <c r="I149" i="1"/>
  <c r="I150" i="1"/>
  <c r="I148" i="1"/>
  <c r="I147" i="1" s="1"/>
  <c r="J147" i="1"/>
  <c r="K147" i="1"/>
  <c r="L147" i="1"/>
  <c r="H149" i="1"/>
  <c r="H150" i="1"/>
  <c r="M150" i="1" s="1"/>
  <c r="H148" i="1"/>
  <c r="H29" i="1"/>
  <c r="I29" i="1"/>
  <c r="M148" i="1" l="1"/>
  <c r="H147" i="1"/>
  <c r="M149" i="1"/>
  <c r="M147" i="1" s="1"/>
  <c r="M29" i="1"/>
  <c r="N24" i="1"/>
  <c r="J24" i="1"/>
  <c r="K24" i="1"/>
  <c r="L24" i="1"/>
  <c r="G24" i="1"/>
  <c r="G23" i="1"/>
  <c r="H21" i="1"/>
  <c r="O93" i="1" l="1"/>
  <c r="O134" i="1" s="1"/>
  <c r="P93" i="1"/>
  <c r="P134" i="1" s="1"/>
  <c r="Q93" i="1"/>
  <c r="Q134" i="1" s="1"/>
  <c r="R93" i="1"/>
  <c r="R134" i="1" s="1"/>
  <c r="S93" i="1"/>
  <c r="S134" i="1" s="1"/>
  <c r="T93" i="1"/>
  <c r="T134" i="1" s="1"/>
  <c r="U93" i="1"/>
  <c r="U134" i="1" s="1"/>
  <c r="V93" i="1"/>
  <c r="V134" i="1" s="1"/>
  <c r="N93" i="1"/>
  <c r="N134" i="1" s="1"/>
  <c r="K134" i="1"/>
  <c r="J134" i="1" l="1"/>
  <c r="G134" i="1"/>
  <c r="L134" i="1"/>
  <c r="G94" i="1"/>
  <c r="G133" i="1"/>
  <c r="G132" i="1"/>
  <c r="H104" i="1"/>
  <c r="H105" i="1"/>
  <c r="H106" i="1"/>
  <c r="G135" i="1" l="1"/>
  <c r="L96" i="1"/>
  <c r="G96" i="1"/>
  <c r="H97" i="1"/>
  <c r="H130" i="1" s="1"/>
  <c r="V59" i="1"/>
  <c r="Q59" i="1"/>
  <c r="O59" i="1"/>
  <c r="P59" i="1"/>
  <c r="R59" i="1"/>
  <c r="S59" i="1"/>
  <c r="T59" i="1"/>
  <c r="U59" i="1"/>
  <c r="N59" i="1"/>
  <c r="G60" i="1" l="1"/>
  <c r="V67" i="1"/>
  <c r="U67" i="1"/>
  <c r="T67" i="1"/>
  <c r="S67" i="1"/>
  <c r="R67" i="1"/>
  <c r="Q67" i="1"/>
  <c r="P67" i="1"/>
  <c r="O67" i="1"/>
  <c r="N67" i="1"/>
  <c r="L67" i="1"/>
  <c r="K67" i="1"/>
  <c r="J67" i="1"/>
  <c r="G67" i="1"/>
  <c r="G66" i="1"/>
  <c r="V24" i="1"/>
  <c r="U24" i="1"/>
  <c r="T24" i="1"/>
  <c r="S24" i="1"/>
  <c r="R24" i="1"/>
  <c r="Q24" i="1"/>
  <c r="P24" i="1"/>
  <c r="O24" i="1"/>
  <c r="L17" i="1"/>
  <c r="J17" i="1"/>
  <c r="I19" i="1"/>
  <c r="I17" i="1" s="1"/>
  <c r="H19" i="1"/>
  <c r="H18" i="1"/>
  <c r="G17" i="1"/>
  <c r="H17" i="1" l="1"/>
  <c r="G68" i="1"/>
  <c r="G25" i="1"/>
  <c r="G72" i="1"/>
  <c r="G136" i="1" s="1"/>
  <c r="M19" i="1"/>
  <c r="M17" i="1" s="1"/>
  <c r="R32" i="6" l="1"/>
  <c r="T32" i="6"/>
  <c r="G32" i="6"/>
  <c r="G147" i="1" l="1"/>
  <c r="I47" i="1" l="1"/>
  <c r="I45" i="1" s="1"/>
  <c r="H47" i="1"/>
  <c r="H45" i="1" s="1"/>
  <c r="I36" i="1"/>
  <c r="H36" i="1"/>
  <c r="I112" i="1"/>
  <c r="I116" i="1"/>
  <c r="I118" i="1"/>
  <c r="I125" i="1"/>
  <c r="I121" i="1"/>
  <c r="I128" i="1"/>
  <c r="I107" i="1"/>
  <c r="I99" i="1"/>
  <c r="I98" i="1"/>
  <c r="I100" i="1"/>
  <c r="I101" i="1"/>
  <c r="I102" i="1"/>
  <c r="I103" i="1"/>
  <c r="I78" i="1"/>
  <c r="I79" i="1"/>
  <c r="I80" i="1"/>
  <c r="I81" i="1"/>
  <c r="I82" i="1"/>
  <c r="I83" i="1"/>
  <c r="I84" i="1"/>
  <c r="I85" i="1"/>
  <c r="I86" i="1"/>
  <c r="I77" i="1"/>
  <c r="I63" i="1"/>
  <c r="I64" i="1"/>
  <c r="I65" i="1"/>
  <c r="I55" i="1"/>
  <c r="I53" i="1"/>
  <c r="I54" i="1"/>
  <c r="I52" i="1"/>
  <c r="I56" i="1"/>
  <c r="I57" i="1"/>
  <c r="I48" i="1"/>
  <c r="I44" i="1"/>
  <c r="I43" i="1"/>
  <c r="I42" i="1"/>
  <c r="I40" i="1" s="1"/>
  <c r="I35" i="1"/>
  <c r="I38" i="1"/>
  <c r="I39" i="1"/>
  <c r="I32" i="1"/>
  <c r="I33" i="1"/>
  <c r="I34" i="1"/>
  <c r="I37" i="1"/>
  <c r="I27" i="1"/>
  <c r="I28" i="1"/>
  <c r="I14" i="1"/>
  <c r="I15" i="1"/>
  <c r="I93" i="1" l="1"/>
  <c r="I131" i="1"/>
  <c r="I24" i="1"/>
  <c r="I96" i="1"/>
  <c r="I67" i="1"/>
  <c r="M47" i="1"/>
  <c r="M45" i="1" s="1"/>
  <c r="M36" i="1"/>
  <c r="I134" i="1" l="1"/>
  <c r="H88" i="1"/>
  <c r="M88" i="1" s="1"/>
  <c r="H83" i="1"/>
  <c r="H80" i="1"/>
  <c r="H53" i="1"/>
  <c r="H91" i="1"/>
  <c r="H90" i="1"/>
  <c r="M90" i="1" s="1"/>
  <c r="H89" i="1"/>
  <c r="M89" i="1" s="1"/>
  <c r="H87" i="1"/>
  <c r="H86" i="1"/>
  <c r="H85" i="1"/>
  <c r="H84" i="1"/>
  <c r="H82" i="1"/>
  <c r="H81" i="1"/>
  <c r="H79" i="1"/>
  <c r="M79" i="1" s="1"/>
  <c r="H77" i="1"/>
  <c r="H93" i="1" s="1"/>
  <c r="H78" i="1"/>
  <c r="H112" i="1"/>
  <c r="H125" i="1"/>
  <c r="H116" i="1"/>
  <c r="H118" i="1"/>
  <c r="H107" i="1"/>
  <c r="H133" i="1" l="1"/>
  <c r="M87" i="1"/>
  <c r="M93" i="1" s="1"/>
  <c r="H94" i="1"/>
  <c r="M83" i="1"/>
  <c r="M77" i="1"/>
  <c r="M80" i="1"/>
  <c r="M53" i="1"/>
  <c r="M78" i="1"/>
  <c r="M85" i="1"/>
  <c r="M84" i="1"/>
  <c r="M82" i="1"/>
  <c r="M112" i="1"/>
  <c r="M125" i="1"/>
  <c r="M116" i="1"/>
  <c r="M118" i="1"/>
  <c r="M107" i="1"/>
  <c r="H54" i="1" l="1"/>
  <c r="H52" i="1"/>
  <c r="M52" i="1" l="1"/>
  <c r="M54" i="1"/>
  <c r="H44" i="1" l="1"/>
  <c r="H43" i="1"/>
  <c r="H42" i="1"/>
  <c r="H40" i="1" l="1"/>
  <c r="M43" i="1"/>
  <c r="M42" i="1"/>
  <c r="M44" i="1"/>
  <c r="H35" i="1"/>
  <c r="M35" i="1" s="1"/>
  <c r="H11" i="1"/>
  <c r="M40" i="1" l="1"/>
  <c r="H12" i="1"/>
  <c r="H13" i="1" l="1"/>
  <c r="X30" i="6" l="1"/>
  <c r="X29" i="6"/>
  <c r="X32" i="6" s="1"/>
  <c r="H128" i="1"/>
  <c r="I70" i="1"/>
  <c r="H57" i="1"/>
  <c r="H15" i="1"/>
  <c r="H56" i="1"/>
  <c r="H38" i="1"/>
  <c r="H28" i="1"/>
  <c r="H55" i="1"/>
  <c r="H48" i="1"/>
  <c r="H37" i="1"/>
  <c r="H39" i="1"/>
  <c r="H34" i="1"/>
  <c r="H33" i="1"/>
  <c r="H32" i="1"/>
  <c r="H14" i="1"/>
  <c r="H20" i="1"/>
  <c r="H16" i="1"/>
  <c r="H30" i="1"/>
  <c r="H22" i="1"/>
  <c r="H121" i="1"/>
  <c r="H103" i="1"/>
  <c r="H102" i="1"/>
  <c r="H101" i="1"/>
  <c r="H100" i="1"/>
  <c r="H99" i="1"/>
  <c r="H98" i="1"/>
  <c r="V71" i="1"/>
  <c r="V73" i="1" s="1"/>
  <c r="V137" i="1" s="1"/>
  <c r="V139" i="1" s="1"/>
  <c r="U71" i="1"/>
  <c r="U73" i="1" s="1"/>
  <c r="U137" i="1" s="1"/>
  <c r="U139" i="1" s="1"/>
  <c r="T71" i="1"/>
  <c r="T73" i="1" s="1"/>
  <c r="T137" i="1" s="1"/>
  <c r="T139" i="1" s="1"/>
  <c r="S71" i="1"/>
  <c r="S73" i="1" s="1"/>
  <c r="S137" i="1" s="1"/>
  <c r="S139" i="1" s="1"/>
  <c r="R71" i="1"/>
  <c r="R73" i="1" s="1"/>
  <c r="R137" i="1" s="1"/>
  <c r="R139" i="1" s="1"/>
  <c r="Q71" i="1"/>
  <c r="Q73" i="1" s="1"/>
  <c r="Q137" i="1" s="1"/>
  <c r="Q139" i="1" s="1"/>
  <c r="P71" i="1"/>
  <c r="P73" i="1" s="1"/>
  <c r="P137" i="1" s="1"/>
  <c r="P139" i="1" s="1"/>
  <c r="O71" i="1"/>
  <c r="O73" i="1" s="1"/>
  <c r="O137" i="1" s="1"/>
  <c r="O139" i="1" s="1"/>
  <c r="N71" i="1"/>
  <c r="N73" i="1" s="1"/>
  <c r="N137" i="1" s="1"/>
  <c r="N139" i="1" s="1"/>
  <c r="L71" i="1"/>
  <c r="L73" i="1" s="1"/>
  <c r="L137" i="1" s="1"/>
  <c r="K71" i="1"/>
  <c r="K73" i="1" s="1"/>
  <c r="K137" i="1" s="1"/>
  <c r="J71" i="1"/>
  <c r="J73" i="1" s="1"/>
  <c r="J137" i="1" s="1"/>
  <c r="G71" i="1"/>
  <c r="G73" i="1" s="1"/>
  <c r="H70" i="1"/>
  <c r="H71" i="1" s="1"/>
  <c r="H65" i="1"/>
  <c r="H64" i="1"/>
  <c r="H63" i="1"/>
  <c r="H62" i="1"/>
  <c r="H66" i="1" s="1"/>
  <c r="L31" i="1"/>
  <c r="J31" i="1"/>
  <c r="G31" i="1"/>
  <c r="H27" i="1"/>
  <c r="H59" i="1" s="1"/>
  <c r="I30" i="1"/>
  <c r="I59" i="1" s="1"/>
  <c r="H131" i="1" l="1"/>
  <c r="H23" i="1"/>
  <c r="H24" i="1"/>
  <c r="G74" i="1"/>
  <c r="G137" i="1"/>
  <c r="G138" i="1" s="1"/>
  <c r="U144" i="1" s="1"/>
  <c r="H134" i="1"/>
  <c r="H135" i="1" s="1"/>
  <c r="H96" i="1"/>
  <c r="H67" i="1"/>
  <c r="H68" i="1" s="1"/>
  <c r="H31" i="1"/>
  <c r="I31" i="1"/>
  <c r="M14" i="1"/>
  <c r="M98" i="1"/>
  <c r="M63" i="1"/>
  <c r="M30" i="1"/>
  <c r="M37" i="1"/>
  <c r="M27" i="1"/>
  <c r="M100" i="1"/>
  <c r="M33" i="1"/>
  <c r="M34" i="1"/>
  <c r="M55" i="1"/>
  <c r="M56" i="1"/>
  <c r="M65" i="1"/>
  <c r="M99" i="1"/>
  <c r="M57" i="1"/>
  <c r="M70" i="1"/>
  <c r="M71" i="1" s="1"/>
  <c r="M101" i="1"/>
  <c r="M128" i="1"/>
  <c r="M121" i="1"/>
  <c r="M102" i="1"/>
  <c r="M28" i="1"/>
  <c r="M38" i="1"/>
  <c r="I71" i="1"/>
  <c r="M15" i="1"/>
  <c r="M48" i="1"/>
  <c r="M32" i="1"/>
  <c r="M64" i="1"/>
  <c r="M103" i="1"/>
  <c r="M39" i="1"/>
  <c r="M59" i="1" l="1"/>
  <c r="M131" i="1"/>
  <c r="M134" i="1" s="1"/>
  <c r="Q144" i="1"/>
  <c r="M24" i="1"/>
  <c r="I73" i="1"/>
  <c r="I137" i="1" s="1"/>
  <c r="H132" i="1"/>
  <c r="M96" i="1"/>
  <c r="H25" i="1"/>
  <c r="H72" i="1"/>
  <c r="H136" i="1" s="1"/>
  <c r="H73" i="1"/>
  <c r="H137" i="1" s="1"/>
  <c r="H60" i="1"/>
  <c r="M67" i="1"/>
  <c r="M31" i="1"/>
  <c r="H138" i="1" l="1"/>
  <c r="H74" i="1"/>
  <c r="M73" i="1"/>
  <c r="M137" i="1" s="1"/>
</calcChain>
</file>

<file path=xl/sharedStrings.xml><?xml version="1.0" encoding="utf-8"?>
<sst xmlns="http://schemas.openxmlformats.org/spreadsheetml/2006/main" count="1382" uniqueCount="376">
  <si>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</si>
  <si>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</si>
  <si>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</si>
  <si>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</si>
  <si>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</si>
  <si>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</si>
  <si>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</si>
  <si>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</si>
  <si>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</si>
  <si>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</si>
  <si>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</si>
  <si>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</si>
  <si>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</si>
  <si>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</si>
  <si>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</si>
  <si>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</si>
  <si>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</si>
  <si>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</si>
  <si>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</si>
  <si>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</si>
  <si>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</si>
  <si>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</si>
  <si>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</si>
  <si>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</si>
  <si>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</si>
  <si>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</si>
  <si>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</si>
  <si>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</si>
  <si>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</si>
  <si>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</si>
  <si>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</si>
  <si>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</si>
  <si>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</si>
  <si>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</si>
  <si>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</si>
  <si>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</si>
  <si>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</si>
  <si>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</si>
  <si>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</si>
  <si>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</si>
  <si>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</si>
  <si>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</si>
  <si>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</si>
  <si>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</si>
  <si>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</si>
  <si>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</si>
  <si>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</si>
  <si>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</si>
  <si>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</si>
  <si>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</si>
  <si>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</si>
  <si>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</si>
  <si>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</si>
  <si>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</si>
  <si>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</si>
  <si>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</si>
  <si>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Педагогіка</t>
  </si>
  <si>
    <t>1.2.12</t>
  </si>
  <si>
    <t>Психологія фізичного виховання і спорту</t>
  </si>
  <si>
    <t>1.2.13</t>
  </si>
  <si>
    <t>Олімпійський і професійний спорт</t>
  </si>
  <si>
    <t>1.2.14</t>
  </si>
  <si>
    <t>1.2.15</t>
  </si>
  <si>
    <t>Спортивна метрологія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</si>
  <si>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</si>
  <si>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</si>
  <si>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</si>
  <si>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</si>
  <si>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</si>
  <si>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</si>
  <si>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</si>
  <si>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</si>
  <si>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</si>
  <si>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</si>
  <si>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</si>
  <si>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</si>
  <si>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</si>
  <si>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</si>
  <si>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</si>
  <si>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</si>
  <si>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 xml:space="preserve">Екологія </t>
  </si>
  <si>
    <t xml:space="preserve">Політологія </t>
  </si>
  <si>
    <t>2.1.2</t>
  </si>
  <si>
    <t>Етика та естетика</t>
  </si>
  <si>
    <t>Соціологія</t>
  </si>
  <si>
    <t>2.1.3</t>
  </si>
  <si>
    <t>Правознавство</t>
  </si>
  <si>
    <t>Основи економічної теорії</t>
  </si>
  <si>
    <t>2.2.  Цикл професійної підготовки</t>
  </si>
  <si>
    <t>2.2.1</t>
  </si>
  <si>
    <t>2.2.1.1</t>
  </si>
  <si>
    <t>2.2.1.2</t>
  </si>
  <si>
    <t>2.2.1.3</t>
  </si>
  <si>
    <t>2.2.1.4</t>
  </si>
  <si>
    <t>2.2.1.5</t>
  </si>
  <si>
    <t>2.2.1.6</t>
  </si>
  <si>
    <t>2.2.1.7</t>
  </si>
  <si>
    <t>2.2.2</t>
  </si>
  <si>
    <t>2.2.3</t>
  </si>
  <si>
    <t>2.2.4</t>
  </si>
  <si>
    <t>2.2.5</t>
  </si>
  <si>
    <t>2.2.6</t>
  </si>
  <si>
    <t>Біомеханіка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</si>
  <si>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</si>
  <si>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</si>
  <si>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</si>
  <si>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</si>
  <si>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</si>
  <si>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</si>
  <si>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</si>
  <si>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</si>
  <si>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</si>
  <si>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</si>
  <si>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</si>
  <si>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</si>
  <si>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</si>
  <si>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О.М. Олійник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</si>
  <si>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</si>
  <si>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</si>
  <si>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</si>
  <si>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</si>
  <si>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</si>
  <si>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</si>
  <si>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</si>
  <si>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</si>
  <si>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</si>
  <si>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</si>
  <si>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</si>
  <si>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</si>
  <si>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</si>
  <si>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</si>
  <si>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</si>
  <si>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</si>
  <si>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</si>
  <si>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</si>
  <si>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</si>
  <si>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</si>
  <si>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</si>
  <si>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</si>
  <si>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</si>
  <si>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</si>
  <si>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</si>
  <si>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</si>
  <si>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</si>
  <si>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</si>
  <si>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</si>
  <si>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</si>
  <si>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</si>
  <si>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</si>
  <si>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</si>
  <si>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</si>
  <si>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</si>
  <si>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</si>
  <si>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</si>
  <si>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</si>
  <si>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</si>
  <si>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</si>
  <si>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</si>
  <si>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</si>
  <si>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</si>
  <si>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</si>
  <si>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</si>
  <si>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</si>
  <si>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</si>
  <si>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</si>
  <si>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</si>
  <si>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</si>
  <si>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</si>
  <si>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</si>
  <si>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</si>
  <si>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3+96 год.*</t>
  </si>
  <si>
    <t>* 2 доби на тиждень навчального семестру</t>
  </si>
  <si>
    <t>Фізіологія людини та рухової активності</t>
  </si>
  <si>
    <t>Історія фізичної культури і спорту</t>
  </si>
  <si>
    <t>1.1.9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</si>
  <si>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</si>
  <si>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</si>
  <si>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</si>
  <si>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</si>
  <si>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</si>
  <si>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</si>
  <si>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</si>
  <si>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</si>
  <si>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Теорія і методика фізичного виховання (розділ 1)</t>
  </si>
  <si>
    <t>Теорія і методика фізичного виховання (розділ 2)</t>
  </si>
  <si>
    <t>Теорія і методика викладання гімнастики (розділ 1)</t>
  </si>
  <si>
    <t>Теорія і методика викладання гімнастики (розділ 2)</t>
  </si>
  <si>
    <t>Теорія і методика викладання легкої атлетики (розділ 1)</t>
  </si>
  <si>
    <t>Теорія і методика викладання легкої атлетики (розділ 2)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</si>
  <si>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</si>
  <si>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</si>
  <si>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</si>
  <si>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</si>
  <si>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 xml:space="preserve">Педагогічна майстерність фахівців з фізичної культури і спорту </t>
  </si>
  <si>
    <t>Загальна гігієна та гігієна фізичних вправ</t>
  </si>
  <si>
    <t>Фізична терапія з основами масажу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</si>
  <si>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</si>
  <si>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</si>
  <si>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</si>
  <si>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</si>
  <si>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</si>
  <si>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2.2.11</t>
  </si>
  <si>
    <t>Теорія і методика викладання спортивних ігор (розділ бадмінтон)</t>
  </si>
  <si>
    <t>Теорія і методика викладання спортивних ігор (розділ н/теніс)</t>
  </si>
  <si>
    <t>2.2.12</t>
  </si>
  <si>
    <t>Дисципліни з інших ОПП ДДМА</t>
  </si>
  <si>
    <t>1.2.20</t>
  </si>
  <si>
    <t>Технології психічної саморегуляції та взаємодії</t>
  </si>
  <si>
    <t>Фармакологічний супровід у сфері фізичної культури і спорту</t>
  </si>
  <si>
    <t>1.2.5.1</t>
  </si>
  <si>
    <t>1.2.5.2</t>
  </si>
  <si>
    <t>1.2.5.3</t>
  </si>
  <si>
    <t>1.2.11.1</t>
  </si>
  <si>
    <t>1.2.11.2</t>
  </si>
  <si>
    <t>1.2.11.3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</si>
  <si>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</si>
  <si>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</si>
  <si>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</si>
  <si>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</si>
  <si>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Ю.О. Долинний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</si>
  <si>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</si>
  <si>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</si>
  <si>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</si>
  <si>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</si>
  <si>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9+96 год.*</t>
  </si>
  <si>
    <t>Разом п.1.1 на базі академії:</t>
  </si>
  <si>
    <t>Разом п.1.1 (загальний обсяг):</t>
  </si>
  <si>
    <t>1.1.7.1</t>
  </si>
  <si>
    <t>1.1.7.2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</si>
  <si>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</si>
  <si>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</si>
  <si>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</si>
  <si>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</si>
  <si>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</si>
  <si>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</si>
  <si>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</si>
  <si>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</si>
  <si>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</si>
  <si>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</si>
  <si>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</si>
  <si>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</si>
  <si>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</si>
  <si>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</si>
  <si>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</si>
  <si>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</si>
  <si>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</si>
  <si>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Нові інформаційні технології на базі ФПО</t>
  </si>
  <si>
    <t>Філософія на базі ФПО</t>
  </si>
  <si>
    <t>Педагогіка на базі ФПО</t>
  </si>
  <si>
    <t>Українська мова (за професійним спрямуванням) на базі ФПО</t>
  </si>
  <si>
    <t>Іноземна мова на базі ФПО</t>
  </si>
  <si>
    <t>Психологія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</si>
  <si>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</si>
  <si>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</si>
  <si>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</si>
  <si>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гімнастики на базі ФПО</t>
  </si>
  <si>
    <t>Теорія і методика викладання спортивних ігор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</si>
  <si>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</si>
  <si>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</si>
  <si>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</si>
  <si>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</si>
  <si>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</si>
  <si>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Педагогіка на базі академії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</si>
  <si>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</si>
  <si>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</si>
  <si>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</si>
  <si>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</si>
  <si>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Атлетизм (розділ 1)</t>
  </si>
  <si>
    <t>Фітнес (розділ 1)</t>
  </si>
  <si>
    <t>Рухливі ігри і забави</t>
  </si>
  <si>
    <t>Лижні види спорту (розділ 1)</t>
  </si>
  <si>
    <t>Спортивні єдиноборства</t>
  </si>
  <si>
    <t>Організація і методика туризму</t>
  </si>
  <si>
    <t>Скелелазіння</t>
  </si>
  <si>
    <t>Атлетизм (розділ 2)</t>
  </si>
  <si>
    <t>Фітнес (розділ 2)</t>
  </si>
  <si>
    <t>Лижні види спорту (розділ 2)</t>
  </si>
  <si>
    <t>Релігієзнавство</t>
  </si>
  <si>
    <t>1.2.12.1</t>
  </si>
  <si>
    <t>1.2.12.2</t>
  </si>
  <si>
    <t>Біохімія і біохімічні основи спортивного тренування на базі ФПО</t>
  </si>
  <si>
    <t>1.2.14.1</t>
  </si>
  <si>
    <t>1.2.14.2</t>
  </si>
  <si>
    <t>Загальна гігієна та гігієна фізичних вправ на базі ФПО</t>
  </si>
  <si>
    <t>Біохімія і біохімічні основи спортивного тренування на базі академії</t>
  </si>
  <si>
    <t>Загальна гігієна та гігієна фізичних вправ на базі академії</t>
  </si>
  <si>
    <t>Підвищення спортивної майстерності з обраного виду спорту на базі академії</t>
  </si>
  <si>
    <t>1.2.11.4</t>
  </si>
  <si>
    <t>Теорія і методика викладання обраного виду спорту на базі ФПО</t>
  </si>
  <si>
    <t>24+8 по 18 год.</t>
  </si>
  <si>
    <t>90+8 по 18 год.</t>
  </si>
  <si>
    <t>Теорія і методика викладання обраного виду спорту (розділ 1)</t>
  </si>
  <si>
    <t>Теорія і методика викладання обраного виду спорту (розділ 2)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</si>
  <si>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</si>
  <si>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</si>
  <si>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</si>
  <si>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</si>
  <si>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</si>
  <si>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</si>
  <si>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</si>
  <si>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</si>
  <si>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</si>
  <si>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</si>
  <si>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</si>
  <si>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</si>
  <si>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</si>
  <si>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</si>
  <si>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</si>
  <si>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</si>
  <si>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</si>
  <si>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</si>
  <si>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</si>
  <si>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</si>
  <si>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</si>
  <si>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</si>
  <si>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</si>
  <si>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В</t>
  </si>
  <si>
    <t>ПСМ з обраного виду спорту</t>
  </si>
  <si>
    <t>контроль</t>
  </si>
  <si>
    <t>2 семестр 18 тижнів</t>
  </si>
  <si>
    <t>І 2б</t>
  </si>
  <si>
    <t xml:space="preserve">Теорія і методика викладання легкої атлетики 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</si>
  <si>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</si>
  <si>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</si>
  <si>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</si>
  <si>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</si>
  <si>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</si>
  <si>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Мн</t>
  </si>
  <si>
    <t>4 семестр 18 тижнів</t>
  </si>
  <si>
    <t>І 4а</t>
  </si>
  <si>
    <t>З 4б</t>
  </si>
  <si>
    <t>І 4б</t>
  </si>
  <si>
    <t>Теорія і методика фізичного виховання (курс.робота)</t>
  </si>
  <si>
    <t>З 4а</t>
  </si>
  <si>
    <t>ТМех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</si>
  <si>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</si>
  <si>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</si>
  <si>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</si>
  <si>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</si>
  <si>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</si>
  <si>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</si>
  <si>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</si>
  <si>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</si>
  <si>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</si>
  <si>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 xml:space="preserve">Українська мова (за професійним спрямуванням) 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</si>
  <si>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</si>
  <si>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</si>
  <si>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</si>
  <si>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>Долікарська медична допомога та основи мед. знань</t>
  </si>
  <si>
    <t>Іноземна мова/ Екологія / Політологія / Правознавство</t>
  </si>
  <si>
    <t xml:space="preserve">Іноземна мова / Технології психічної саморегуляції та взаємодії / Етика та естетика / Соціологія </t>
  </si>
  <si>
    <t>ТМВ гімнастики (розділ 1) / ТМВ спортивних ігор (баскетбол) / ТМВ спортивних ігор (н/теніс)</t>
  </si>
  <si>
    <t>ТМВ гімнастики (2) / ТМВ спортивних ігор (футбол)</t>
  </si>
  <si>
    <t>Атлетизм (розділ 1) / Фітнес (розділ 1) / Лижні види спорту (розділ 1) / Спортивні єдиноборства</t>
  </si>
  <si>
    <t>ТМВ легкої атлетики (розділ 1) / Рухливі ігри і забави</t>
  </si>
  <si>
    <t>практ.</t>
  </si>
  <si>
    <t xml:space="preserve">Пед. майстерність фахівців з фіз. культури і спорту </t>
  </si>
  <si>
    <t>Іноземна мова / Фармакологічний супровід у сфері ФКС / Основи екон. теорії / Релігієзнавство</t>
  </si>
  <si>
    <t>Теорія і методика викладання гімнастики (розділ 3)</t>
  </si>
  <si>
    <t>ТМВ гімнастики (розділ 3) / ТМВ спортивних ігор (волейбол) / ТМВ спортивних ігор (бадминтон)</t>
  </si>
  <si>
    <t>Атлетизм (розділ 2) / Фітнес (розділ 2) / Лижні види спорту (розділ 2) / ТМВ плавання</t>
  </si>
  <si>
    <t>ТМВ легкої атлетики (розділ 2) / Організація і методика туризму / Скелелазіння</t>
  </si>
  <si>
    <t>Теорія і методика викл. обр. виду спорту (курс. роб.)</t>
  </si>
  <si>
    <t>Спортивна медицина / Фіз. терапія з основами масажу</t>
  </si>
  <si>
    <t>Загальна кількість на базі ФПО</t>
  </si>
  <si>
    <t>Іноземна мова</t>
  </si>
  <si>
    <t>Нові інформаційні технології</t>
  </si>
  <si>
    <t>Психологія</t>
  </si>
  <si>
    <t xml:space="preserve">ФКС-19-1т (3 р.), 3 семестр 15 тижнів </t>
  </si>
  <si>
    <t>викладач</t>
  </si>
  <si>
    <t>ФКС-18-1т (3р), 5 семестр 15 тижнів</t>
  </si>
  <si>
    <t>протокол №  8</t>
  </si>
  <si>
    <t>" 28 "  травня     2020   р.</t>
  </si>
  <si>
    <t xml:space="preserve">Виконання кваліф. роботи 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</si>
  <si>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</si>
  <si>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Форма  атестації (екзамен, кваліфікаційна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</si>
</sst>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_-;\-* #,##0_-;\ _-;_-@_-"/>
    <numFmt numFmtId="165" formatCode="#,##0_-;\-* #,##0_-;\ &quot;&quot;_-;_-@_-"/>
    <numFmt numFmtId="166" formatCode="#,##0;\-* #,##0_-;\ &quot;&quot;_-;_-@_-"/>
    <numFmt numFmtId="167" formatCode="0.0"/>
    <numFmt numFmtId="168" formatCode="#,##0;\-* #,##0_-;\ _-;_-@_-"/>
    <numFmt numFmtId="169" formatCode="#,##0.0_-;\-* #,##0.0_-;\ _-;_-@_-"/>
    <numFmt numFmtId="170" formatCode="#,##0_ ;\-#,##0\ 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27" fillId="4" borderId="0" applyNumberFormat="0" applyBorder="0" applyAlignment="0" applyProtection="0"/>
    <xf numFmtId="43" fontId="46" fillId="0" borderId="0" applyFont="0" applyFill="0" applyBorder="0" applyAlignment="0" applyProtection="0"/>
  </cellStyleXfs>
  <cellXfs count="1099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49" fontId="5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4" fontId="4" fillId="0" borderId="19" xfId="37" applyNumberFormat="1" applyFont="1" applyFill="1" applyBorder="1" applyAlignment="1" applyProtection="1">
      <alignment horizontal="center" vertical="center" wrapText="1"/>
    </xf>
    <xf numFmtId="167" fontId="5" fillId="0" borderId="16" xfId="37" applyNumberFormat="1" applyFont="1" applyFill="1" applyBorder="1" applyAlignment="1" applyProtection="1">
      <alignment horizontal="center" vertical="center"/>
    </xf>
    <xf numFmtId="164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4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vertical="center"/>
    </xf>
    <xf numFmtId="164" fontId="4" fillId="0" borderId="18" xfId="37" applyNumberFormat="1" applyFont="1" applyFill="1" applyBorder="1" applyAlignment="1" applyProtection="1">
      <alignment vertical="center"/>
    </xf>
    <xf numFmtId="164" fontId="4" fillId="0" borderId="19" xfId="37" applyNumberFormat="1" applyFont="1" applyFill="1" applyBorder="1" applyAlignment="1" applyProtection="1">
      <alignment vertical="center"/>
    </xf>
    <xf numFmtId="164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4" fontId="4" fillId="0" borderId="25" xfId="37" applyNumberFormat="1" applyFont="1" applyFill="1" applyBorder="1" applyAlignment="1" applyProtection="1">
      <alignment horizontal="center" vertical="center" wrapText="1"/>
    </xf>
    <xf numFmtId="164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4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4" fontId="4" fillId="0" borderId="31" xfId="37" applyNumberFormat="1" applyFont="1" applyFill="1" applyBorder="1" applyAlignment="1" applyProtection="1">
      <alignment horizontal="center" vertical="center" wrapText="1"/>
    </xf>
    <xf numFmtId="164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4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7" fontId="5" fillId="0" borderId="34" xfId="37" applyNumberFormat="1" applyFont="1" applyFill="1" applyBorder="1" applyAlignment="1" applyProtection="1">
      <alignment horizontal="center" vertical="center"/>
    </xf>
    <xf numFmtId="164" fontId="5" fillId="0" borderId="36" xfId="37" applyNumberFormat="1" applyFont="1" applyFill="1" applyBorder="1" applyAlignment="1">
      <alignment horizontal="center" vertical="center" wrapText="1"/>
    </xf>
    <xf numFmtId="164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4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4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4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7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7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4" fontId="4" fillId="0" borderId="17" xfId="37" applyNumberFormat="1" applyFont="1" applyFill="1" applyBorder="1" applyAlignment="1" applyProtection="1">
      <alignment horizontal="center" vertical="center"/>
    </xf>
    <xf numFmtId="164" fontId="4" fillId="0" borderId="18" xfId="37" applyNumberFormat="1" applyFont="1" applyFill="1" applyBorder="1" applyAlignment="1" applyProtection="1">
      <alignment horizontal="center" vertical="center"/>
    </xf>
    <xf numFmtId="164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4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4" fontId="4" fillId="0" borderId="26" xfId="37" applyNumberFormat="1" applyFont="1" applyFill="1" applyBorder="1" applyAlignment="1" applyProtection="1">
      <alignment horizontal="center" vertical="center" wrapText="1"/>
    </xf>
    <xf numFmtId="167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7" fontId="4" fillId="0" borderId="55" xfId="37" applyNumberFormat="1" applyFont="1" applyFill="1" applyBorder="1" applyAlignment="1" applyProtection="1">
      <alignment horizontal="center" vertical="center"/>
    </xf>
    <xf numFmtId="0" fontId="4" fillId="0" borderId="52" xfId="37" applyFont="1" applyFill="1" applyBorder="1" applyAlignment="1">
      <alignment horizontal="center" vertical="center" wrapText="1"/>
    </xf>
    <xf numFmtId="164" fontId="4" fillId="0" borderId="23" xfId="37" applyNumberFormat="1" applyFont="1" applyFill="1" applyBorder="1" applyAlignment="1" applyProtection="1">
      <alignment vertical="center"/>
    </xf>
    <xf numFmtId="164" fontId="4" fillId="0" borderId="24" xfId="37" applyNumberFormat="1" applyFont="1" applyFill="1" applyBorder="1" applyAlignment="1" applyProtection="1">
      <alignment vertical="center"/>
    </xf>
    <xf numFmtId="164" fontId="4" fillId="0" borderId="26" xfId="37" applyNumberFormat="1" applyFont="1" applyFill="1" applyBorder="1" applyAlignment="1" applyProtection="1">
      <alignment vertical="center"/>
    </xf>
    <xf numFmtId="49" fontId="4" fillId="0" borderId="49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7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4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4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7" fontId="5" fillId="0" borderId="67" xfId="37" applyNumberFormat="1" applyFont="1" applyFill="1" applyBorder="1" applyAlignment="1" applyProtection="1">
      <alignment horizontal="center" vertical="center"/>
    </xf>
    <xf numFmtId="164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7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 applyProtection="1">
      <alignment horizontal="center" vertical="center" wrapText="1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0" fontId="4" fillId="0" borderId="58" xfId="0" applyNumberFormat="1" applyFont="1" applyFill="1" applyBorder="1" applyAlignment="1" applyProtection="1">
      <alignment horizontal="center" vertical="center" wrapText="1"/>
    </xf>
    <xf numFmtId="49" fontId="4" fillId="0" borderId="52" xfId="0" applyNumberFormat="1" applyFont="1" applyFill="1" applyBorder="1" applyAlignment="1" applyProtection="1">
      <alignment horizontal="center" vertical="center" wrapText="1"/>
    </xf>
    <xf numFmtId="49" fontId="4" fillId="0" borderId="49" xfId="0" applyNumberFormat="1" applyFont="1" applyFill="1" applyBorder="1" applyAlignment="1" applyProtection="1">
      <alignment horizontal="center" vertical="center" wrapText="1"/>
    </xf>
    <xf numFmtId="49" fontId="4" fillId="0" borderId="56" xfId="0" applyNumberFormat="1" applyFont="1" applyFill="1" applyBorder="1" applyAlignment="1" applyProtection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7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5" fontId="5" fillId="24" borderId="0" xfId="40" applyNumberFormat="1" applyFont="1" applyFill="1" applyBorder="1" applyAlignment="1" applyProtection="1">
      <alignment horizontal="right" vertical="center"/>
    </xf>
    <xf numFmtId="165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5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49" xfId="37" applyNumberFormat="1" applyFont="1" applyFill="1" applyBorder="1" applyAlignment="1">
      <alignment horizontal="center" vertical="center" wrapText="1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7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2" fillId="0" borderId="90" xfId="39" applyFont="1" applyBorder="1" applyAlignment="1">
      <alignment horizontal="center" vertical="center"/>
    </xf>
    <xf numFmtId="0" fontId="30" fillId="0" borderId="91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93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3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4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5" fillId="0" borderId="12" xfId="37" applyNumberFormat="1" applyFont="1" applyFill="1" applyBorder="1" applyAlignment="1" applyProtection="1">
      <alignment horizontal="center" vertical="center"/>
    </xf>
    <xf numFmtId="164" fontId="5" fillId="0" borderId="43" xfId="37" applyNumberFormat="1" applyFont="1" applyFill="1" applyBorder="1" applyAlignment="1">
      <alignment horizontal="center" vertical="center" wrapText="1"/>
    </xf>
    <xf numFmtId="164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4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37" xfId="37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49" fontId="4" fillId="0" borderId="76" xfId="37" applyNumberFormat="1" applyFont="1" applyFill="1" applyBorder="1" applyAlignment="1">
      <alignment horizontal="left" vertical="center" wrapText="1"/>
    </xf>
    <xf numFmtId="164" fontId="4" fillId="0" borderId="58" xfId="37" applyNumberFormat="1" applyFont="1" applyFill="1" applyBorder="1" applyAlignment="1" applyProtection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164" fontId="4" fillId="0" borderId="52" xfId="37" applyNumberFormat="1" applyFont="1" applyFill="1" applyBorder="1" applyAlignment="1" applyProtection="1">
      <alignment vertical="center"/>
    </xf>
    <xf numFmtId="164" fontId="4" fillId="0" borderId="49" xfId="37" applyNumberFormat="1" applyFont="1" applyFill="1" applyBorder="1" applyAlignment="1" applyProtection="1">
      <alignment vertical="center"/>
    </xf>
    <xf numFmtId="164" fontId="4" fillId="0" borderId="56" xfId="37" applyNumberFormat="1" applyFont="1" applyFill="1" applyBorder="1" applyAlignment="1" applyProtection="1">
      <alignment vertical="center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7" fontId="5" fillId="0" borderId="128" xfId="37" applyNumberFormat="1" applyFont="1" applyFill="1" applyBorder="1" applyAlignment="1">
      <alignment horizontal="center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7" fontId="5" fillId="0" borderId="75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4" fontId="5" fillId="0" borderId="56" xfId="37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4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4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4" fontId="5" fillId="0" borderId="39" xfId="37" applyNumberFormat="1" applyFont="1" applyFill="1" applyBorder="1" applyAlignment="1">
      <alignment horizontal="center" vertical="center" wrapText="1"/>
    </xf>
    <xf numFmtId="0" fontId="5" fillId="0" borderId="36" xfId="37" applyFont="1" applyFill="1" applyBorder="1" applyAlignment="1">
      <alignment horizontal="center" vertical="center" wrapText="1"/>
    </xf>
    <xf numFmtId="49" fontId="4" fillId="0" borderId="46" xfId="37" applyNumberFormat="1" applyFont="1" applyFill="1" applyBorder="1" applyAlignment="1">
      <alignment horizontal="left" vertical="center" wrapText="1"/>
    </xf>
    <xf numFmtId="1" fontId="4" fillId="0" borderId="64" xfId="37" applyNumberFormat="1" applyFont="1" applyFill="1" applyBorder="1" applyAlignment="1">
      <alignment horizontal="center" vertical="center" wrapText="1"/>
    </xf>
    <xf numFmtId="1" fontId="5" fillId="0" borderId="42" xfId="37" applyNumberFormat="1" applyFont="1" applyFill="1" applyBorder="1" applyAlignment="1">
      <alignment horizontal="center" vertical="center"/>
    </xf>
    <xf numFmtId="164" fontId="5" fillId="0" borderId="45" xfId="37" applyNumberFormat="1" applyFont="1" applyFill="1" applyBorder="1" applyAlignment="1">
      <alignment horizontal="center" vertical="center" wrapText="1"/>
    </xf>
    <xf numFmtId="164" fontId="5" fillId="0" borderId="62" xfId="37" applyNumberFormat="1" applyFont="1" applyFill="1" applyBorder="1" applyAlignment="1">
      <alignment horizontal="center" vertical="center" wrapText="1"/>
    </xf>
    <xf numFmtId="164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49" fontId="4" fillId="0" borderId="65" xfId="37" applyNumberFormat="1" applyFont="1" applyFill="1" applyBorder="1" applyAlignment="1" applyProtection="1">
      <alignment horizontal="left" vertical="center"/>
    </xf>
    <xf numFmtId="49" fontId="5" fillId="0" borderId="46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0" fontId="4" fillId="0" borderId="62" xfId="37" applyNumberFormat="1" applyFont="1" applyFill="1" applyBorder="1" applyAlignment="1" applyProtection="1">
      <alignment horizontal="center" vertical="center"/>
    </xf>
    <xf numFmtId="0" fontId="4" fillId="0" borderId="64" xfId="37" applyNumberFormat="1" applyFont="1" applyFill="1" applyBorder="1" applyAlignment="1">
      <alignment horizontal="center" vertical="center" wrapText="1"/>
    </xf>
    <xf numFmtId="167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7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4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7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5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7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7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0" fontId="6" fillId="0" borderId="42" xfId="37" applyFont="1" applyFill="1" applyBorder="1" applyAlignment="1">
      <alignment horizontal="center" vertical="center" wrapText="1"/>
    </xf>
    <xf numFmtId="167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6" fillId="0" borderId="130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6" fillId="0" borderId="47" xfId="37" applyNumberFormat="1" applyFont="1" applyFill="1" applyBorder="1" applyAlignment="1">
      <alignment horizontal="left" vertical="center" wrapText="1"/>
    </xf>
    <xf numFmtId="49" fontId="6" fillId="0" borderId="46" xfId="37" applyNumberFormat="1" applyFont="1" applyFill="1" applyBorder="1" applyAlignment="1">
      <alignment horizontal="left" vertical="center" wrapText="1"/>
    </xf>
    <xf numFmtId="49" fontId="7" fillId="0" borderId="22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4" fontId="4" fillId="0" borderId="45" xfId="37" applyNumberFormat="1" applyFont="1" applyFill="1" applyBorder="1" applyAlignment="1" applyProtection="1">
      <alignment horizontal="center" vertical="center" wrapText="1"/>
    </xf>
    <xf numFmtId="168" fontId="4" fillId="0" borderId="37" xfId="37" applyNumberFormat="1" applyFont="1" applyFill="1" applyBorder="1" applyAlignment="1" applyProtection="1">
      <alignment horizontal="center" vertical="center"/>
    </xf>
    <xf numFmtId="167" fontId="6" fillId="0" borderId="47" xfId="37" applyNumberFormat="1" applyFont="1" applyFill="1" applyBorder="1" applyAlignment="1" applyProtection="1">
      <alignment horizontal="center" vertical="center"/>
    </xf>
    <xf numFmtId="167" fontId="5" fillId="0" borderId="28" xfId="37" applyNumberFormat="1" applyFont="1" applyFill="1" applyBorder="1" applyAlignment="1" applyProtection="1">
      <alignment horizontal="center" vertical="center"/>
    </xf>
    <xf numFmtId="0" fontId="5" fillId="0" borderId="43" xfId="37" applyFont="1" applyFill="1" applyBorder="1" applyAlignment="1">
      <alignment horizontal="center" vertical="center" wrapText="1"/>
    </xf>
    <xf numFmtId="1" fontId="5" fillId="0" borderId="29" xfId="37" applyNumberFormat="1" applyFont="1" applyFill="1" applyBorder="1" applyAlignment="1">
      <alignment horizontal="center" vertical="center"/>
    </xf>
    <xf numFmtId="1" fontId="5" fillId="0" borderId="30" xfId="37" applyNumberFormat="1" applyFont="1" applyFill="1" applyBorder="1" applyAlignment="1">
      <alignment horizontal="center" vertical="center"/>
    </xf>
    <xf numFmtId="1" fontId="4" fillId="0" borderId="42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5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0" fontId="4" fillId="0" borderId="27" xfId="37" applyFont="1" applyFill="1" applyBorder="1" applyAlignment="1">
      <alignment horizontal="center" vertical="center" wrapText="1"/>
    </xf>
    <xf numFmtId="167" fontId="6" fillId="0" borderId="22" xfId="37" applyNumberFormat="1" applyFont="1" applyFill="1" applyBorder="1" applyAlignment="1" applyProtection="1">
      <alignment horizontal="center" vertical="center"/>
    </xf>
    <xf numFmtId="1" fontId="6" fillId="0" borderId="23" xfId="37" applyNumberFormat="1" applyFont="1" applyFill="1" applyBorder="1" applyAlignment="1">
      <alignment horizontal="center" vertical="center"/>
    </xf>
    <xf numFmtId="1" fontId="5" fillId="0" borderId="17" xfId="37" applyNumberFormat="1" applyFont="1" applyFill="1" applyBorder="1" applyAlignment="1" applyProtection="1">
      <alignment horizontal="center" vertical="center"/>
    </xf>
    <xf numFmtId="1" fontId="5" fillId="0" borderId="20" xfId="37" applyNumberFormat="1" applyFont="1" applyFill="1" applyBorder="1" applyAlignment="1" applyProtection="1">
      <alignment horizontal="center" vertical="center"/>
    </xf>
    <xf numFmtId="1" fontId="5" fillId="0" borderId="24" xfId="37" applyNumberFormat="1" applyFont="1" applyFill="1" applyBorder="1" applyAlignment="1">
      <alignment horizontal="center" vertical="center" wrapText="1"/>
    </xf>
    <xf numFmtId="1" fontId="5" fillId="0" borderId="26" xfId="37" applyNumberFormat="1" applyFont="1" applyFill="1" applyBorder="1" applyAlignment="1">
      <alignment horizontal="center" vertical="center" wrapText="1"/>
    </xf>
    <xf numFmtId="1" fontId="5" fillId="0" borderId="30" xfId="37" applyNumberFormat="1" applyFont="1" applyFill="1" applyBorder="1" applyAlignment="1">
      <alignment horizontal="center" vertical="center" wrapText="1"/>
    </xf>
    <xf numFmtId="1" fontId="5" fillId="0" borderId="32" xfId="37" applyNumberFormat="1" applyFont="1" applyFill="1" applyBorder="1" applyAlignment="1">
      <alignment horizontal="center" vertical="center" wrapText="1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7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7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2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3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167" fontId="4" fillId="0" borderId="54" xfId="0" applyNumberFormat="1" applyFont="1" applyFill="1" applyBorder="1" applyAlignment="1" applyProtection="1">
      <alignment horizontal="center" vertical="center" wrapText="1"/>
    </xf>
    <xf numFmtId="168" fontId="4" fillId="0" borderId="20" xfId="0" applyNumberFormat="1" applyFont="1" applyFill="1" applyBorder="1" applyAlignment="1" applyProtection="1">
      <alignment horizontal="center" vertical="center"/>
    </xf>
    <xf numFmtId="168" fontId="4" fillId="0" borderId="74" xfId="0" applyNumberFormat="1" applyFont="1" applyFill="1" applyBorder="1" applyAlignment="1" applyProtection="1">
      <alignment horizontal="center" vertical="center"/>
    </xf>
    <xf numFmtId="168" fontId="4" fillId="0" borderId="26" xfId="0" applyNumberFormat="1" applyFont="1" applyFill="1" applyBorder="1" applyAlignment="1" applyProtection="1">
      <alignment horizontal="center" vertical="center"/>
    </xf>
    <xf numFmtId="167" fontId="7" fillId="0" borderId="0" xfId="37" applyNumberFormat="1" applyFont="1" applyFill="1" applyBorder="1" applyAlignment="1">
      <alignment horizontal="center" vertical="center" wrapText="1"/>
    </xf>
    <xf numFmtId="164" fontId="5" fillId="0" borderId="24" xfId="37" applyNumberFormat="1" applyFont="1" applyFill="1" applyBorder="1" applyAlignment="1">
      <alignment horizontal="center" vertical="center" wrapText="1"/>
    </xf>
    <xf numFmtId="1" fontId="5" fillId="0" borderId="17" xfId="37" applyNumberFormat="1" applyFont="1" applyFill="1" applyBorder="1" applyAlignment="1">
      <alignment horizontal="center" vertical="center" wrapText="1"/>
    </xf>
    <xf numFmtId="1" fontId="5" fillId="0" borderId="20" xfId="37" applyNumberFormat="1" applyFont="1" applyFill="1" applyBorder="1" applyAlignment="1">
      <alignment horizontal="center" vertical="center" wrapText="1"/>
    </xf>
    <xf numFmtId="164" fontId="5" fillId="0" borderId="26" xfId="37" applyNumberFormat="1" applyFont="1" applyFill="1" applyBorder="1" applyAlignment="1">
      <alignment horizontal="center" vertical="center" wrapText="1"/>
    </xf>
    <xf numFmtId="49" fontId="4" fillId="0" borderId="76" xfId="0" applyNumberFormat="1" applyFont="1" applyFill="1" applyBorder="1" applyAlignment="1">
      <alignment horizontal="left" vertical="center" wrapText="1"/>
    </xf>
    <xf numFmtId="49" fontId="4" fillId="0" borderId="75" xfId="0" applyNumberFormat="1" applyFont="1" applyFill="1" applyBorder="1" applyAlignment="1">
      <alignment horizontal="left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167" fontId="4" fillId="0" borderId="57" xfId="0" applyNumberFormat="1" applyFont="1" applyFill="1" applyBorder="1" applyAlignment="1" applyProtection="1">
      <alignment horizontal="center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7" fontId="5" fillId="0" borderId="16" xfId="0" applyNumberFormat="1" applyFont="1" applyFill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49" fontId="5" fillId="0" borderId="46" xfId="0" applyNumberFormat="1" applyFont="1" applyFill="1" applyBorder="1" applyAlignment="1">
      <alignment vertical="center" wrapText="1"/>
    </xf>
    <xf numFmtId="1" fontId="5" fillId="0" borderId="130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49" fontId="5" fillId="0" borderId="16" xfId="37" applyNumberFormat="1" applyFont="1" applyFill="1" applyBorder="1" applyAlignment="1">
      <alignment vertical="center" wrapText="1"/>
    </xf>
    <xf numFmtId="49" fontId="7" fillId="0" borderId="22" xfId="37" applyNumberFormat="1" applyFont="1" applyFill="1" applyBorder="1" applyAlignment="1">
      <alignment vertical="center" wrapText="1"/>
    </xf>
    <xf numFmtId="49" fontId="4" fillId="0" borderId="28" xfId="37" applyNumberFormat="1" applyFont="1" applyFill="1" applyBorder="1" applyAlignment="1">
      <alignment vertical="center" wrapText="1"/>
    </xf>
    <xf numFmtId="164" fontId="4" fillId="0" borderId="30" xfId="37" applyNumberFormat="1" applyFont="1" applyFill="1" applyBorder="1" applyAlignment="1" applyProtection="1">
      <alignment vertical="center"/>
    </xf>
    <xf numFmtId="164" fontId="4" fillId="0" borderId="32" xfId="37" applyNumberFormat="1" applyFont="1" applyFill="1" applyBorder="1" applyAlignment="1" applyProtection="1">
      <alignment vertical="center"/>
    </xf>
    <xf numFmtId="164" fontId="4" fillId="0" borderId="21" xfId="37" applyNumberFormat="1" applyFont="1" applyFill="1" applyBorder="1" applyAlignment="1" applyProtection="1">
      <alignment vertical="center"/>
    </xf>
    <xf numFmtId="164" fontId="4" fillId="0" borderId="27" xfId="37" applyNumberFormat="1" applyFont="1" applyFill="1" applyBorder="1" applyAlignment="1" applyProtection="1">
      <alignment vertical="center"/>
    </xf>
    <xf numFmtId="164" fontId="4" fillId="0" borderId="33" xfId="37" applyNumberFormat="1" applyFont="1" applyFill="1" applyBorder="1" applyAlignment="1" applyProtection="1">
      <alignment vertical="center"/>
    </xf>
    <xf numFmtId="167" fontId="5" fillId="0" borderId="131" xfId="37" applyNumberFormat="1" applyFont="1" applyFill="1" applyBorder="1" applyAlignment="1">
      <alignment horizontal="center" vertical="center" wrapText="1"/>
    </xf>
    <xf numFmtId="0" fontId="5" fillId="0" borderId="24" xfId="37" applyFont="1" applyFill="1" applyBorder="1" applyAlignment="1">
      <alignment horizontal="center" vertical="center" wrapText="1"/>
    </xf>
    <xf numFmtId="0" fontId="5" fillId="0" borderId="30" xfId="37" applyFont="1" applyFill="1" applyBorder="1" applyAlignment="1">
      <alignment horizontal="center" vertical="center" wrapText="1"/>
    </xf>
    <xf numFmtId="164" fontId="5" fillId="0" borderId="32" xfId="37" applyNumberFormat="1" applyFont="1" applyFill="1" applyBorder="1" applyAlignment="1">
      <alignment horizontal="center" vertical="center" wrapText="1"/>
    </xf>
    <xf numFmtId="167" fontId="7" fillId="0" borderId="22" xfId="37" applyNumberFormat="1" applyFont="1" applyFill="1" applyBorder="1" applyAlignment="1" applyProtection="1">
      <alignment horizontal="center" vertical="center"/>
    </xf>
    <xf numFmtId="1" fontId="7" fillId="0" borderId="23" xfId="37" applyNumberFormat="1" applyFont="1" applyFill="1" applyBorder="1" applyAlignment="1">
      <alignment horizontal="center" vertical="center"/>
    </xf>
    <xf numFmtId="164" fontId="4" fillId="0" borderId="32" xfId="37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72" xfId="37" applyFont="1" applyFill="1" applyBorder="1" applyAlignment="1">
      <alignment horizontal="center" vertical="center" wrapText="1"/>
    </xf>
    <xf numFmtId="0" fontId="4" fillId="0" borderId="73" xfId="37" applyNumberFormat="1" applyFont="1" applyFill="1" applyBorder="1" applyAlignment="1">
      <alignment horizontal="center" vertical="center" wrapText="1"/>
    </xf>
    <xf numFmtId="49" fontId="4" fillId="0" borderId="73" xfId="37" applyNumberFormat="1" applyFont="1" applyFill="1" applyBorder="1" applyAlignment="1">
      <alignment horizontal="center" vertical="center" wrapText="1"/>
    </xf>
    <xf numFmtId="164" fontId="4" fillId="0" borderId="74" xfId="37" applyNumberFormat="1" applyFont="1" applyFill="1" applyBorder="1" applyAlignment="1" applyProtection="1">
      <alignment horizontal="center" vertical="center" wrapText="1"/>
    </xf>
    <xf numFmtId="1" fontId="4" fillId="0" borderId="92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 wrapText="1"/>
    </xf>
    <xf numFmtId="1" fontId="4" fillId="0" borderId="93" xfId="37" applyNumberFormat="1" applyFont="1" applyFill="1" applyBorder="1" applyAlignment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74" xfId="37" applyFont="1" applyFill="1" applyBorder="1" applyAlignment="1">
      <alignment horizontal="center" vertical="center" wrapText="1"/>
    </xf>
    <xf numFmtId="164" fontId="4" fillId="0" borderId="72" xfId="37" applyNumberFormat="1" applyFont="1" applyFill="1" applyBorder="1" applyAlignment="1" applyProtection="1">
      <alignment vertical="center"/>
    </xf>
    <xf numFmtId="164" fontId="4" fillId="0" borderId="73" xfId="37" applyNumberFormat="1" applyFont="1" applyFill="1" applyBorder="1" applyAlignment="1" applyProtection="1">
      <alignment vertical="center"/>
    </xf>
    <xf numFmtId="164" fontId="4" fillId="0" borderId="74" xfId="37" applyNumberFormat="1" applyFont="1" applyFill="1" applyBorder="1" applyAlignment="1" applyProtection="1">
      <alignment vertical="center"/>
    </xf>
    <xf numFmtId="49" fontId="7" fillId="0" borderId="106" xfId="37" applyNumberFormat="1" applyFont="1" applyFill="1" applyBorder="1" applyAlignment="1">
      <alignment horizontal="left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0" xfId="37" applyNumberFormat="1" applyFont="1" applyFill="1" applyBorder="1" applyAlignment="1">
      <alignment horizontal="center" vertical="center" wrapText="1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 applyProtection="1">
      <alignment horizontal="center" vertical="center" wrapText="1"/>
    </xf>
    <xf numFmtId="1" fontId="6" fillId="0" borderId="10" xfId="37" applyNumberFormat="1" applyFont="1" applyFill="1" applyBorder="1" applyAlignment="1" applyProtection="1">
      <alignment horizontal="center" vertical="center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7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7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7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4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69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0" fontId="5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/>
    <xf numFmtId="167" fontId="4" fillId="0" borderId="0" xfId="0" applyNumberFormat="1" applyFont="1" applyFill="1"/>
    <xf numFmtId="167" fontId="4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7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4" fontId="4" fillId="0" borderId="73" xfId="37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67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9" fillId="25" borderId="24" xfId="0" applyFont="1" applyFill="1" applyBorder="1" applyAlignment="1">
      <alignment horizontal="center"/>
    </xf>
    <xf numFmtId="0" fontId="49" fillId="25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7" fontId="5" fillId="0" borderId="24" xfId="0" applyNumberFormat="1" applyFont="1" applyFill="1" applyBorder="1" applyAlignment="1" applyProtection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0" fontId="30" fillId="0" borderId="24" xfId="37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4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30" fillId="0" borderId="24" xfId="37" applyFont="1" applyFill="1" applyBorder="1" applyAlignment="1">
      <alignment horizontal="center" vertical="center" wrapText="1"/>
    </xf>
    <xf numFmtId="1" fontId="4" fillId="25" borderId="27" xfId="0" applyNumberFormat="1" applyFont="1" applyFill="1" applyBorder="1" applyAlignment="1">
      <alignment horizontal="center" vertical="center"/>
    </xf>
    <xf numFmtId="1" fontId="4" fillId="25" borderId="24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left" wrapText="1"/>
    </xf>
    <xf numFmtId="167" fontId="30" fillId="0" borderId="24" xfId="37" applyNumberFormat="1" applyFont="1" applyFill="1" applyBorder="1" applyAlignment="1" applyProtection="1">
      <alignment horizontal="center" vertical="center"/>
    </xf>
    <xf numFmtId="1" fontId="30" fillId="0" borderId="24" xfId="37" applyNumberFormat="1" applyFont="1" applyFill="1" applyBorder="1" applyAlignment="1">
      <alignment horizontal="center" vertical="center"/>
    </xf>
    <xf numFmtId="1" fontId="30" fillId="0" borderId="24" xfId="37" applyNumberFormat="1" applyFont="1" applyFill="1" applyBorder="1" applyAlignment="1">
      <alignment horizontal="center" vertical="center" wrapText="1"/>
    </xf>
    <xf numFmtId="167" fontId="30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/>
    </xf>
    <xf numFmtId="0" fontId="50" fillId="0" borderId="24" xfId="0" applyFont="1" applyFill="1" applyBorder="1"/>
    <xf numFmtId="0" fontId="30" fillId="0" borderId="24" xfId="0" applyFont="1" applyFill="1" applyBorder="1" applyAlignment="1">
      <alignment horizontal="left" wrapText="1"/>
    </xf>
    <xf numFmtId="167" fontId="30" fillId="0" borderId="49" xfId="37" applyNumberFormat="1" applyFont="1" applyFill="1" applyBorder="1" applyAlignment="1" applyProtection="1">
      <alignment horizontal="center" vertical="center"/>
    </xf>
    <xf numFmtId="1" fontId="30" fillId="0" borderId="49" xfId="37" applyNumberFormat="1" applyFont="1" applyFill="1" applyBorder="1" applyAlignment="1">
      <alignment horizontal="center" vertical="center"/>
    </xf>
    <xf numFmtId="164" fontId="30" fillId="0" borderId="49" xfId="37" applyNumberFormat="1" applyFont="1" applyFill="1" applyBorder="1" applyAlignment="1">
      <alignment horizontal="center" vertical="center" wrapText="1"/>
    </xf>
    <xf numFmtId="0" fontId="30" fillId="0" borderId="49" xfId="37" applyFont="1" applyFill="1" applyBorder="1" applyAlignment="1">
      <alignment horizontal="center" vertical="center" wrapText="1"/>
    </xf>
    <xf numFmtId="0" fontId="30" fillId="0" borderId="49" xfId="37" applyNumberFormat="1" applyFont="1" applyFill="1" applyBorder="1" applyAlignment="1">
      <alignment horizontal="center" vertical="center"/>
    </xf>
    <xf numFmtId="164" fontId="30" fillId="0" borderId="24" xfId="37" applyNumberFormat="1" applyFont="1" applyFill="1" applyBorder="1" applyAlignment="1">
      <alignment horizontal="center" vertical="center" wrapText="1"/>
    </xf>
    <xf numFmtId="0" fontId="30" fillId="0" borderId="24" xfId="37" applyNumberFormat="1" applyFont="1" applyFill="1" applyBorder="1" applyAlignment="1">
      <alignment horizontal="center" vertical="center"/>
    </xf>
    <xf numFmtId="167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24" xfId="0" applyFont="1" applyFill="1" applyBorder="1" applyAlignment="1">
      <alignment horizontal="left" vertical="center" wrapText="1"/>
    </xf>
    <xf numFmtId="0" fontId="51" fillId="0" borderId="24" xfId="0" applyFont="1" applyFill="1" applyBorder="1" applyAlignment="1">
      <alignment horizontal="center" vertical="center"/>
    </xf>
    <xf numFmtId="167" fontId="32" fillId="0" borderId="24" xfId="0" applyNumberFormat="1" applyFont="1" applyFill="1" applyBorder="1" applyAlignment="1" applyProtection="1">
      <alignment horizontal="center" vertical="center"/>
    </xf>
    <xf numFmtId="0" fontId="32" fillId="0" borderId="24" xfId="0" applyNumberFormat="1" applyFont="1" applyFill="1" applyBorder="1" applyAlignment="1" applyProtection="1">
      <alignment horizontal="center" vertical="center"/>
    </xf>
    <xf numFmtId="164" fontId="32" fillId="0" borderId="24" xfId="0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/>
    <xf numFmtId="0" fontId="30" fillId="0" borderId="0" xfId="0" applyFont="1" applyFill="1" applyAlignment="1">
      <alignment horizontal="center" vertical="center"/>
    </xf>
    <xf numFmtId="0" fontId="50" fillId="0" borderId="0" xfId="0" applyFont="1" applyFill="1"/>
    <xf numFmtId="0" fontId="30" fillId="0" borderId="25" xfId="0" applyFont="1" applyFill="1" applyBorder="1" applyAlignment="1">
      <alignment horizontal="left" vertical="center" wrapText="1"/>
    </xf>
    <xf numFmtId="1" fontId="32" fillId="0" borderId="24" xfId="0" applyNumberFormat="1" applyFont="1" applyFill="1" applyBorder="1" applyAlignment="1" applyProtection="1">
      <alignment horizontal="center" vertical="center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6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4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6" xfId="39" applyFont="1" applyBorder="1" applyAlignment="1">
      <alignment horizontal="center" vertical="center"/>
    </xf>
    <xf numFmtId="0" fontId="32" fillId="0" borderId="101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3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5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110" xfId="37" applyFont="1" applyBorder="1" applyAlignment="1">
      <alignment horizontal="center" vertical="center" wrapText="1"/>
    </xf>
    <xf numFmtId="0" fontId="30" fillId="0" borderId="111" xfId="37" applyFont="1" applyBorder="1" applyAlignment="1">
      <alignment horizontal="center" vertical="center" wrapText="1"/>
    </xf>
    <xf numFmtId="0" fontId="33" fillId="0" borderId="112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7" xfId="37" applyFont="1" applyBorder="1" applyAlignment="1">
      <alignment horizontal="center" vertical="center" wrapText="1"/>
    </xf>
    <xf numFmtId="0" fontId="33" fillId="0" borderId="108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 textRotation="90"/>
    </xf>
    <xf numFmtId="0" fontId="32" fillId="0" borderId="100" xfId="37" applyFont="1" applyBorder="1" applyAlignment="1">
      <alignment horizontal="center" vertical="center"/>
    </xf>
    <xf numFmtId="0" fontId="32" fillId="0" borderId="101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97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3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11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167" fontId="5" fillId="0" borderId="70" xfId="0" applyNumberFormat="1" applyFont="1" applyFill="1" applyBorder="1" applyAlignment="1" applyProtection="1">
      <alignment horizontal="center" vertical="center"/>
    </xf>
    <xf numFmtId="167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6" fontId="6" fillId="24" borderId="34" xfId="40" applyNumberFormat="1" applyFont="1" applyFill="1" applyBorder="1" applyAlignment="1" applyProtection="1">
      <alignment horizontal="right" vertical="center"/>
    </xf>
    <xf numFmtId="166" fontId="6" fillId="24" borderId="11" xfId="40" applyNumberFormat="1" applyFont="1" applyFill="1" applyBorder="1" applyAlignment="1" applyProtection="1">
      <alignment horizontal="right" vertical="center"/>
    </xf>
    <xf numFmtId="166" fontId="6" fillId="24" borderId="7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71" xfId="40" applyNumberFormat="1" applyFont="1" applyFill="1" applyBorder="1" applyAlignment="1" applyProtection="1">
      <alignment horizontal="right" vertical="center"/>
    </xf>
    <xf numFmtId="166" fontId="6" fillId="24" borderId="65" xfId="40" applyNumberFormat="1" applyFont="1" applyFill="1" applyBorder="1" applyAlignment="1" applyProtection="1">
      <alignment horizontal="right" vertical="center"/>
    </xf>
    <xf numFmtId="166" fontId="5" fillId="24" borderId="65" xfId="40" applyNumberFormat="1" applyFont="1" applyFill="1" applyBorder="1" applyAlignment="1" applyProtection="1">
      <alignment horizontal="right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6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167" fontId="5" fillId="0" borderId="116" xfId="0" applyNumberFormat="1" applyFont="1" applyFill="1" applyBorder="1" applyAlignment="1" applyProtection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6" xfId="37" applyFont="1" applyFill="1" applyBorder="1" applyAlignment="1">
      <alignment horizontal="right" vertical="center" wrapText="1"/>
    </xf>
    <xf numFmtId="0" fontId="5" fillId="0" borderId="82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2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4" fontId="2" fillId="0" borderId="123" xfId="37" applyNumberFormat="1" applyFont="1" applyFill="1" applyBorder="1" applyAlignment="1" applyProtection="1">
      <alignment horizontal="center" vertical="center"/>
    </xf>
    <xf numFmtId="164" fontId="2" fillId="0" borderId="124" xfId="37" applyNumberFormat="1" applyFont="1" applyFill="1" applyBorder="1" applyAlignment="1" applyProtection="1">
      <alignment horizontal="center" vertical="center"/>
    </xf>
    <xf numFmtId="164" fontId="2" fillId="0" borderId="125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6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5" fontId="4" fillId="24" borderId="70" xfId="40" applyNumberFormat="1" applyFont="1" applyFill="1" applyBorder="1" applyAlignment="1" applyProtection="1">
      <alignment horizontal="center" vertical="center"/>
    </xf>
    <xf numFmtId="165" fontId="4" fillId="24" borderId="116" xfId="40" applyNumberFormat="1" applyFont="1" applyFill="1" applyBorder="1" applyAlignment="1" applyProtection="1">
      <alignment horizontal="center" vertical="center"/>
    </xf>
    <xf numFmtId="165" fontId="4" fillId="24" borderId="65" xfId="40" applyNumberFormat="1" applyFont="1" applyFill="1" applyBorder="1" applyAlignment="1" applyProtection="1">
      <alignment horizontal="center" vertical="center"/>
    </xf>
    <xf numFmtId="165" fontId="4" fillId="0" borderId="16" xfId="40" applyNumberFormat="1" applyFont="1" applyFill="1" applyBorder="1" applyAlignment="1" applyProtection="1">
      <alignment horizontal="center" vertical="center" wrapText="1"/>
    </xf>
    <xf numFmtId="165" fontId="4" fillId="0" borderId="53" xfId="40" applyNumberFormat="1" applyFont="1" applyFill="1" applyBorder="1" applyAlignment="1" applyProtection="1">
      <alignment horizontal="center" vertical="center" wrapText="1"/>
    </xf>
    <xf numFmtId="165" fontId="4" fillId="0" borderId="126" xfId="40" applyNumberFormat="1" applyFont="1" applyFill="1" applyBorder="1" applyAlignment="1" applyProtection="1">
      <alignment horizontal="center" vertical="center" wrapText="1"/>
    </xf>
    <xf numFmtId="165" fontId="4" fillId="24" borderId="70" xfId="40" applyNumberFormat="1" applyFont="1" applyFill="1" applyBorder="1" applyAlignment="1" applyProtection="1">
      <alignment horizontal="center" vertical="center" textRotation="90" wrapText="1"/>
    </xf>
    <xf numFmtId="165" fontId="4" fillId="24" borderId="116" xfId="40" applyNumberFormat="1" applyFont="1" applyFill="1" applyBorder="1" applyAlignment="1" applyProtection="1">
      <alignment horizontal="center" vertical="center" textRotation="90" wrapText="1"/>
    </xf>
    <xf numFmtId="165" fontId="4" fillId="24" borderId="65" xfId="40" applyNumberFormat="1" applyFont="1" applyFill="1" applyBorder="1" applyAlignment="1" applyProtection="1">
      <alignment horizontal="center" vertical="center" textRotation="90" wrapText="1"/>
    </xf>
    <xf numFmtId="165" fontId="4" fillId="24" borderId="16" xfId="40" applyNumberFormat="1" applyFont="1" applyFill="1" applyBorder="1" applyAlignment="1" applyProtection="1">
      <alignment horizontal="center" vertical="center" wrapText="1"/>
    </xf>
    <xf numFmtId="165" fontId="4" fillId="24" borderId="53" xfId="40" applyNumberFormat="1" applyFont="1" applyFill="1" applyBorder="1" applyAlignment="1" applyProtection="1">
      <alignment horizontal="center" vertical="center" wrapText="1"/>
    </xf>
    <xf numFmtId="165" fontId="4" fillId="24" borderId="126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114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2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5" fontId="4" fillId="0" borderId="52" xfId="40" applyNumberFormat="1" applyFont="1" applyFill="1" applyBorder="1" applyAlignment="1" applyProtection="1">
      <alignment horizontal="center" vertical="center" textRotation="90" wrapText="1"/>
    </xf>
    <xf numFmtId="165" fontId="4" fillId="0" borderId="38" xfId="40" applyNumberFormat="1" applyFont="1" applyFill="1" applyBorder="1" applyAlignment="1" applyProtection="1">
      <alignment horizontal="center" vertical="center" textRotation="90" wrapText="1"/>
    </xf>
    <xf numFmtId="165" fontId="4" fillId="0" borderId="61" xfId="40" applyNumberFormat="1" applyFont="1" applyFill="1" applyBorder="1" applyAlignment="1" applyProtection="1">
      <alignment horizontal="center" vertical="center" textRotation="90" wrapText="1"/>
    </xf>
    <xf numFmtId="165" fontId="4" fillId="0" borderId="49" xfId="40" applyNumberFormat="1" applyFont="1" applyFill="1" applyBorder="1" applyAlignment="1" applyProtection="1">
      <alignment horizontal="center" vertical="center" textRotation="90" wrapText="1"/>
    </xf>
    <xf numFmtId="165" fontId="4" fillId="0" borderId="39" xfId="40" applyNumberFormat="1" applyFont="1" applyFill="1" applyBorder="1" applyAlignment="1" applyProtection="1">
      <alignment horizontal="center" vertical="center" textRotation="90" wrapText="1"/>
    </xf>
    <xf numFmtId="165" fontId="4" fillId="0" borderId="36" xfId="40" applyNumberFormat="1" applyFont="1" applyFill="1" applyBorder="1" applyAlignment="1" applyProtection="1">
      <alignment horizontal="center" vertical="center" textRotation="90" wrapText="1"/>
    </xf>
    <xf numFmtId="165" fontId="4" fillId="0" borderId="25" xfId="40" applyNumberFormat="1" applyFont="1" applyFill="1" applyBorder="1" applyAlignment="1" applyProtection="1">
      <alignment horizontal="center" vertical="center" wrapText="1"/>
    </xf>
    <xf numFmtId="165" fontId="4" fillId="0" borderId="127" xfId="40" applyNumberFormat="1" applyFont="1" applyFill="1" applyBorder="1" applyAlignment="1" applyProtection="1">
      <alignment horizontal="center" vertical="center" wrapText="1"/>
    </xf>
    <xf numFmtId="165" fontId="4" fillId="24" borderId="49" xfId="40" applyNumberFormat="1" applyFont="1" applyFill="1" applyBorder="1" applyAlignment="1" applyProtection="1">
      <alignment horizontal="center" vertical="center" textRotation="90" wrapText="1"/>
    </xf>
    <xf numFmtId="165" fontId="4" fillId="24" borderId="39" xfId="40" applyNumberFormat="1" applyFont="1" applyFill="1" applyBorder="1" applyAlignment="1" applyProtection="1">
      <alignment horizontal="center" vertical="center" textRotation="90" wrapText="1"/>
    </xf>
    <xf numFmtId="165" fontId="4" fillId="24" borderId="36" xfId="40" applyNumberFormat="1" applyFont="1" applyFill="1" applyBorder="1" applyAlignment="1" applyProtection="1">
      <alignment horizontal="center" vertical="center" textRotation="90" wrapText="1"/>
    </xf>
    <xf numFmtId="165" fontId="4" fillId="24" borderId="58" xfId="40" applyNumberFormat="1" applyFont="1" applyFill="1" applyBorder="1" applyAlignment="1" applyProtection="1">
      <alignment horizontal="center" vertical="center" textRotation="90" wrapText="1"/>
    </xf>
    <xf numFmtId="165" fontId="4" fillId="24" borderId="40" xfId="40" applyNumberFormat="1" applyFont="1" applyFill="1" applyBorder="1" applyAlignment="1" applyProtection="1">
      <alignment horizontal="center" vertical="center" textRotation="90" wrapText="1"/>
    </xf>
    <xf numFmtId="165" fontId="4" fillId="24" borderId="37" xfId="40" applyNumberFormat="1" applyFont="1" applyFill="1" applyBorder="1" applyAlignment="1" applyProtection="1">
      <alignment horizontal="center" vertical="center" textRotation="90" wrapText="1"/>
    </xf>
    <xf numFmtId="165" fontId="4" fillId="0" borderId="56" xfId="40" applyNumberFormat="1" applyFont="1" applyFill="1" applyBorder="1" applyAlignment="1" applyProtection="1">
      <alignment horizontal="center" vertical="center" textRotation="90" wrapText="1"/>
    </xf>
    <xf numFmtId="165" fontId="4" fillId="0" borderId="41" xfId="40" applyNumberFormat="1" applyFont="1" applyFill="1" applyBorder="1" applyAlignment="1" applyProtection="1">
      <alignment horizontal="center" vertical="center" textRotation="90" wrapText="1"/>
    </xf>
    <xf numFmtId="165" fontId="4" fillId="0" borderId="62" xfId="40" applyNumberFormat="1" applyFont="1" applyFill="1" applyBorder="1" applyAlignment="1" applyProtection="1">
      <alignment horizontal="center" vertical="center" textRotation="90" wrapText="1"/>
    </xf>
    <xf numFmtId="165" fontId="4" fillId="24" borderId="25" xfId="40" applyNumberFormat="1" applyFont="1" applyFill="1" applyBorder="1" applyAlignment="1" applyProtection="1">
      <alignment horizontal="center" vertical="center"/>
    </xf>
    <xf numFmtId="165" fontId="4" fillId="24" borderId="54" xfId="40" applyNumberFormat="1" applyFont="1" applyFill="1" applyBorder="1" applyAlignment="1" applyProtection="1">
      <alignment horizontal="center" vertical="center"/>
    </xf>
    <xf numFmtId="165" fontId="4" fillId="24" borderId="27" xfId="40" applyNumberFormat="1" applyFont="1" applyFill="1" applyBorder="1" applyAlignment="1" applyProtection="1">
      <alignment horizontal="center" vertical="center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7" fontId="5" fillId="0" borderId="113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167" fontId="5" fillId="0" borderId="82" xfId="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6" fontId="5" fillId="24" borderId="52" xfId="40" applyNumberFormat="1" applyFont="1" applyFill="1" applyBorder="1" applyAlignment="1" applyProtection="1">
      <alignment horizontal="center" vertical="center"/>
    </xf>
    <xf numFmtId="166" fontId="5" fillId="24" borderId="49" xfId="40" applyNumberFormat="1" applyFont="1" applyFill="1" applyBorder="1" applyAlignment="1" applyProtection="1">
      <alignment horizontal="center" vertical="center"/>
    </xf>
    <xf numFmtId="166" fontId="5" fillId="24" borderId="58" xfId="40" applyNumberFormat="1" applyFont="1" applyFill="1" applyBorder="1" applyAlignment="1" applyProtection="1">
      <alignment horizontal="center" vertical="center"/>
    </xf>
    <xf numFmtId="166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4" fontId="5" fillId="24" borderId="119" xfId="0" applyNumberFormat="1" applyFont="1" applyFill="1" applyBorder="1" applyAlignment="1" applyProtection="1">
      <alignment horizontal="center" vertical="center"/>
    </xf>
    <xf numFmtId="164" fontId="5" fillId="24" borderId="120" xfId="0" applyNumberFormat="1" applyFont="1" applyFill="1" applyBorder="1" applyAlignment="1" applyProtection="1">
      <alignment horizontal="center" vertical="center"/>
    </xf>
    <xf numFmtId="164" fontId="5" fillId="24" borderId="121" xfId="0" applyNumberFormat="1" applyFont="1" applyFill="1" applyBorder="1" applyAlignment="1" applyProtection="1">
      <alignment horizontal="center" vertical="center"/>
    </xf>
    <xf numFmtId="164" fontId="5" fillId="24" borderId="122" xfId="0" applyNumberFormat="1" applyFont="1" applyFill="1" applyBorder="1" applyAlignment="1" applyProtection="1">
      <alignment horizontal="center" vertical="center"/>
    </xf>
    <xf numFmtId="165" fontId="4" fillId="24" borderId="52" xfId="40" applyNumberFormat="1" applyFont="1" applyFill="1" applyBorder="1" applyAlignment="1" applyProtection="1">
      <alignment horizontal="center" vertical="center" textRotation="90" wrapText="1"/>
    </xf>
    <xf numFmtId="165" fontId="4" fillId="24" borderId="38" xfId="40" applyNumberFormat="1" applyFont="1" applyFill="1" applyBorder="1" applyAlignment="1" applyProtection="1">
      <alignment horizontal="center" vertical="center" textRotation="90" wrapText="1"/>
    </xf>
    <xf numFmtId="165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6" fillId="24" borderId="117" xfId="0" applyFont="1" applyFill="1" applyBorder="1" applyAlignment="1">
      <alignment horizontal="right" vertical="center" wrapText="1"/>
    </xf>
    <xf numFmtId="0" fontId="6" fillId="24" borderId="118" xfId="0" applyFont="1" applyFill="1" applyBorder="1" applyAlignment="1">
      <alignment horizontal="right" vertical="center" wrapText="1"/>
    </xf>
    <xf numFmtId="0" fontId="5" fillId="24" borderId="117" xfId="0" applyFont="1" applyFill="1" applyBorder="1" applyAlignment="1">
      <alignment horizontal="right" vertical="center" wrapText="1"/>
    </xf>
    <xf numFmtId="0" fontId="5" fillId="24" borderId="118" xfId="0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0" fontId="6" fillId="0" borderId="71" xfId="37" applyFont="1" applyFill="1" applyBorder="1" applyAlignment="1">
      <alignment horizontal="right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6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49" fontId="4" fillId="0" borderId="129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1" fontId="4" fillId="0" borderId="93" xfId="0" applyNumberFormat="1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>
      <alignment horizontal="center" vertical="center"/>
    </xf>
    <xf numFmtId="167" fontId="5" fillId="24" borderId="11" xfId="0" applyNumberFormat="1" applyFont="1" applyFill="1" applyBorder="1" applyAlignment="1" applyProtection="1">
      <alignment horizontal="center" vertical="center" wrapText="1"/>
    </xf>
    <xf numFmtId="167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5" fontId="5" fillId="24" borderId="10" xfId="40" applyNumberFormat="1" applyFont="1" applyFill="1" applyBorder="1" applyAlignment="1" applyProtection="1">
      <alignment horizontal="right" vertical="center"/>
    </xf>
    <xf numFmtId="165" fontId="5" fillId="24" borderId="35" xfId="40" applyNumberFormat="1" applyFont="1" applyFill="1" applyBorder="1" applyAlignment="1" applyProtection="1">
      <alignment horizontal="right" vertical="center"/>
    </xf>
    <xf numFmtId="165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0" fontId="5" fillId="24" borderId="106" xfId="0" applyFont="1" applyFill="1" applyBorder="1" applyAlignment="1" applyProtection="1">
      <alignment horizontal="right" vertical="center"/>
    </xf>
    <xf numFmtId="0" fontId="8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167" fontId="5" fillId="24" borderId="34" xfId="0" applyNumberFormat="1" applyFont="1" applyFill="1" applyBorder="1" applyAlignment="1" applyProtection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4" fontId="4" fillId="0" borderId="24" xfId="0" applyNumberFormat="1" applyFont="1" applyFill="1" applyBorder="1" applyAlignment="1" applyProtection="1">
      <alignment horizontal="left" vertical="center" wrapText="1"/>
    </xf>
    <xf numFmtId="164" fontId="4" fillId="0" borderId="24" xfId="0" applyNumberFormat="1" applyFont="1" applyFill="1" applyBorder="1" applyAlignment="1" applyProtection="1">
      <alignment horizontal="center" vertical="center" textRotation="90" wrapText="1"/>
    </xf>
    <xf numFmtId="164" fontId="4" fillId="0" borderId="49" xfId="0" applyNumberFormat="1" applyFont="1" applyFill="1" applyBorder="1" applyAlignment="1" applyProtection="1">
      <alignment horizontal="center" vertical="center" textRotation="90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4" fillId="0" borderId="58" xfId="0" applyNumberFormat="1" applyFont="1" applyFill="1" applyBorder="1" applyAlignment="1" applyProtection="1">
      <alignment horizontal="center" vertical="center" textRotation="90" wrapText="1"/>
    </xf>
    <xf numFmtId="164" fontId="4" fillId="0" borderId="59" xfId="0" applyNumberFormat="1" applyFont="1" applyFill="1" applyBorder="1" applyAlignment="1" applyProtection="1">
      <alignment horizontal="center" vertical="center" textRotation="90" wrapText="1"/>
    </xf>
    <xf numFmtId="164" fontId="4" fillId="0" borderId="40" xfId="0" applyNumberFormat="1" applyFont="1" applyFill="1" applyBorder="1" applyAlignment="1" applyProtection="1">
      <alignment horizontal="center" vertical="center" textRotation="90" wrapText="1"/>
    </xf>
    <xf numFmtId="164" fontId="4" fillId="0" borderId="66" xfId="0" applyNumberFormat="1" applyFont="1" applyFill="1" applyBorder="1" applyAlignment="1" applyProtection="1">
      <alignment horizontal="center" vertical="center" textRotation="90" wrapText="1"/>
    </xf>
    <xf numFmtId="164" fontId="4" fillId="0" borderId="93" xfId="0" applyNumberFormat="1" applyFont="1" applyFill="1" applyBorder="1" applyAlignment="1" applyProtection="1">
      <alignment horizontal="center" vertical="center" textRotation="90" wrapText="1"/>
    </xf>
    <xf numFmtId="164" fontId="4" fillId="0" borderId="92" xfId="0" applyNumberFormat="1" applyFont="1" applyFill="1" applyBorder="1" applyAlignment="1" applyProtection="1">
      <alignment horizontal="center" vertical="center" textRotation="90" wrapText="1"/>
    </xf>
    <xf numFmtId="1" fontId="4" fillId="25" borderId="25" xfId="0" applyNumberFormat="1" applyFont="1" applyFill="1" applyBorder="1" applyAlignment="1">
      <alignment horizontal="center" vertical="center"/>
    </xf>
    <xf numFmtId="1" fontId="4" fillId="25" borderId="27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25" borderId="54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3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1" fontId="4" fillId="0" borderId="27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4" fontId="4" fillId="0" borderId="49" xfId="0" applyNumberFormat="1" applyFont="1" applyFill="1" applyBorder="1" applyAlignment="1" applyProtection="1">
      <alignment horizontal="left" vertical="center" wrapText="1"/>
    </xf>
    <xf numFmtId="164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0" fillId="0" borderId="24" xfId="0" applyFont="1" applyFill="1" applyBorder="1" applyAlignment="1">
      <alignment horizontal="center"/>
    </xf>
    <xf numFmtId="1" fontId="30" fillId="0" borderId="27" xfId="0" applyNumberFormat="1" applyFont="1" applyFill="1" applyBorder="1" applyAlignment="1">
      <alignment horizontal="center" vertical="center"/>
    </xf>
    <xf numFmtId="1" fontId="30" fillId="0" borderId="24" xfId="0" applyNumberFormat="1" applyFont="1" applyFill="1" applyBorder="1" applyAlignment="1">
      <alignment horizontal="center" vertical="center"/>
    </xf>
    <xf numFmtId="1" fontId="32" fillId="0" borderId="24" xfId="0" applyNumberFormat="1" applyFont="1" applyFill="1" applyBorder="1" applyAlignment="1" applyProtection="1">
      <alignment horizontal="center" vertical="center"/>
    </xf>
    <xf numFmtId="0" fontId="32" fillId="0" borderId="24" xfId="0" applyNumberFormat="1" applyFont="1" applyFill="1" applyBorder="1" applyAlignment="1" applyProtection="1">
      <alignment horizontal="center" vertical="center"/>
    </xf>
    <xf numFmtId="0" fontId="32" fillId="0" borderId="25" xfId="0" applyNumberFormat="1" applyFont="1" applyFill="1" applyBorder="1" applyAlignment="1" applyProtection="1">
      <alignment horizontal="center" vertical="center"/>
    </xf>
    <xf numFmtId="0" fontId="32" fillId="0" borderId="27" xfId="0" applyNumberFormat="1" applyFont="1" applyFill="1" applyBorder="1" applyAlignment="1" applyProtection="1">
      <alignment horizontal="center" vertical="center"/>
    </xf>
    <xf numFmtId="164" fontId="30" fillId="0" borderId="24" xfId="0" applyNumberFormat="1" applyFont="1" applyFill="1" applyBorder="1" applyAlignment="1" applyProtection="1">
      <alignment horizontal="center" vertical="center"/>
    </xf>
    <xf numFmtId="164" fontId="30" fillId="0" borderId="24" xfId="0" applyNumberFormat="1" applyFont="1" applyFill="1" applyBorder="1" applyAlignment="1" applyProtection="1">
      <alignment horizontal="center" vertical="center" textRotation="90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/>
    </xf>
    <xf numFmtId="164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24" xfId="0" applyFont="1" applyFill="1" applyBorder="1" applyAlignment="1">
      <alignment horizontal="center" vertical="center" textRotation="90"/>
    </xf>
    <xf numFmtId="164" fontId="30" fillId="0" borderId="24" xfId="0" applyNumberFormat="1" applyFont="1" applyFill="1" applyBorder="1" applyAlignment="1" applyProtection="1">
      <alignment horizontal="left" vertical="center" wrapText="1"/>
    </xf>
    <xf numFmtId="164" fontId="30" fillId="0" borderId="58" xfId="0" applyNumberFormat="1" applyFont="1" applyFill="1" applyBorder="1" applyAlignment="1" applyProtection="1">
      <alignment horizontal="center" vertical="center" textRotation="90" wrapText="1"/>
    </xf>
    <xf numFmtId="164" fontId="30" fillId="0" borderId="59" xfId="0" applyNumberFormat="1" applyFont="1" applyFill="1" applyBorder="1" applyAlignment="1" applyProtection="1">
      <alignment horizontal="center" vertical="center" textRotation="90" wrapText="1"/>
    </xf>
    <xf numFmtId="164" fontId="30" fillId="0" borderId="40" xfId="0" applyNumberFormat="1" applyFont="1" applyFill="1" applyBorder="1" applyAlignment="1" applyProtection="1">
      <alignment horizontal="center" vertical="center" textRotation="90" wrapText="1"/>
    </xf>
    <xf numFmtId="164" fontId="30" fillId="0" borderId="66" xfId="0" applyNumberFormat="1" applyFont="1" applyFill="1" applyBorder="1" applyAlignment="1" applyProtection="1">
      <alignment horizontal="center" vertical="center" textRotation="90" wrapText="1"/>
    </xf>
    <xf numFmtId="0" fontId="50" fillId="0" borderId="49" xfId="0" applyFont="1" applyFill="1" applyBorder="1" applyAlignment="1">
      <alignment horizontal="center"/>
    </xf>
    <xf numFmtId="0" fontId="50" fillId="0" borderId="39" xfId="0" applyFont="1" applyFill="1" applyBorder="1" applyAlignment="1">
      <alignment horizontal="center"/>
    </xf>
    <xf numFmtId="0" fontId="50" fillId="0" borderId="73" xfId="0" applyFont="1" applyFill="1" applyBorder="1" applyAlignment="1">
      <alignment horizont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4"/>
  <sheetViews>
    <sheetView tabSelected="1" zoomScale="65" zoomScaleNormal="65" zoomScaleSheetLayoutView="66" workbookViewId="0">
      <selection activeCell="J5" sqref="J5"/>
    </sheetView>
  </sheetViews>
  <sheetFormatPr defaultColWidth="3.28515625" defaultRowHeight="15.75" x14ac:dyDescent="0.25"/>
  <cols>
    <col min="1" max="1" width="6.7109375" style="258" customWidth="1"/>
    <col min="2" max="53" width="5.7109375" style="258" customWidth="1"/>
    <col min="54" max="54" width="2.85546875" style="258" customWidth="1"/>
    <col min="55" max="55" width="1.140625" style="258" hidden="1" customWidth="1"/>
    <col min="56" max="57" width="3.28515625" style="258" hidden="1" customWidth="1"/>
    <col min="58" max="16384" width="3.28515625" style="258"/>
  </cols>
  <sheetData>
    <row r="1" spans="1:57" ht="30" x14ac:dyDescent="0.4">
      <c r="A1" s="779" t="s">
        <v>120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80" t="s">
        <v>119</v>
      </c>
      <c r="Q1" s="780"/>
      <c r="R1" s="780"/>
      <c r="S1" s="780"/>
      <c r="T1" s="780"/>
      <c r="U1" s="780"/>
      <c r="V1" s="780"/>
      <c r="W1" s="780"/>
      <c r="X1" s="780"/>
      <c r="Y1" s="780"/>
      <c r="Z1" s="780"/>
      <c r="AA1" s="780"/>
      <c r="AB1" s="780"/>
      <c r="AC1" s="780"/>
      <c r="AD1" s="780"/>
      <c r="AE1" s="780"/>
      <c r="AF1" s="780"/>
      <c r="AG1" s="780"/>
      <c r="AH1" s="780"/>
      <c r="AI1" s="780"/>
      <c r="AJ1" s="780"/>
      <c r="AK1" s="780"/>
      <c r="AL1" s="780"/>
      <c r="AM1" s="780"/>
      <c r="AN1" s="271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</row>
    <row r="2" spans="1:57" ht="30" x14ac:dyDescent="0.4">
      <c r="A2" s="779" t="s">
        <v>122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79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</row>
    <row r="3" spans="1:57" ht="30.75" x14ac:dyDescent="0.45">
      <c r="A3" s="779" t="s">
        <v>371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81" t="s">
        <v>121</v>
      </c>
      <c r="Q3" s="781"/>
      <c r="R3" s="781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781"/>
      <c r="AF3" s="781"/>
      <c r="AG3" s="781"/>
      <c r="AH3" s="781"/>
      <c r="AI3" s="781"/>
      <c r="AJ3" s="781"/>
      <c r="AK3" s="781"/>
      <c r="AL3" s="781"/>
      <c r="AM3" s="781"/>
      <c r="AN3" s="794" t="s">
        <v>163</v>
      </c>
      <c r="AO3" s="794"/>
      <c r="AP3" s="794"/>
      <c r="AQ3" s="794"/>
      <c r="AR3" s="794"/>
      <c r="AS3" s="794"/>
      <c r="AT3" s="794"/>
      <c r="AU3" s="794"/>
      <c r="AV3" s="794"/>
      <c r="AW3" s="794"/>
      <c r="AX3" s="794"/>
      <c r="AY3" s="794"/>
      <c r="AZ3" s="794"/>
      <c r="BA3" s="794"/>
    </row>
    <row r="4" spans="1:57" ht="30.75" x14ac:dyDescent="0.45">
      <c r="A4" s="795" t="s">
        <v>372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</row>
    <row r="5" spans="1:57" ht="27.75" x14ac:dyDescent="0.4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796" t="s">
        <v>123</v>
      </c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  <c r="AC5" s="797"/>
      <c r="AD5" s="797"/>
      <c r="AE5" s="797"/>
      <c r="AF5" s="797"/>
      <c r="AG5" s="797"/>
      <c r="AH5" s="797"/>
      <c r="AI5" s="797"/>
      <c r="AJ5" s="797"/>
      <c r="AK5" s="797"/>
      <c r="AL5" s="797"/>
      <c r="AM5" s="797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</row>
    <row r="6" spans="1:57" ht="27.75" x14ac:dyDescent="0.4">
      <c r="A6" s="779" t="s">
        <v>154</v>
      </c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798"/>
      <c r="AP6" s="798"/>
      <c r="AQ6" s="798"/>
      <c r="AR6" s="798"/>
      <c r="AS6" s="798"/>
      <c r="AT6" s="798"/>
      <c r="AU6" s="798"/>
      <c r="AV6" s="798"/>
      <c r="AW6" s="798"/>
      <c r="AX6" s="798"/>
      <c r="AY6" s="798"/>
      <c r="AZ6" s="798"/>
      <c r="BA6" s="798"/>
    </row>
    <row r="7" spans="1:57" ht="27.75" customHeight="1" x14ac:dyDescent="0.4">
      <c r="A7" s="779" t="s">
        <v>124</v>
      </c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815" t="s">
        <v>155</v>
      </c>
      <c r="Q7" s="815"/>
      <c r="R7" s="815"/>
      <c r="S7" s="815"/>
      <c r="T7" s="815"/>
      <c r="U7" s="815"/>
      <c r="V7" s="815"/>
      <c r="W7" s="815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  <c r="AI7" s="815"/>
      <c r="AJ7" s="815"/>
      <c r="AK7" s="815"/>
      <c r="AL7" s="815"/>
      <c r="AM7" s="815"/>
      <c r="AN7" s="816" t="s">
        <v>222</v>
      </c>
      <c r="AO7" s="817"/>
      <c r="AP7" s="817"/>
      <c r="AQ7" s="817"/>
      <c r="AR7" s="817"/>
      <c r="AS7" s="817"/>
      <c r="AT7" s="817"/>
      <c r="AU7" s="817"/>
      <c r="AV7" s="817"/>
      <c r="AW7" s="817"/>
      <c r="AX7" s="817"/>
      <c r="AY7" s="817"/>
      <c r="AZ7" s="817"/>
      <c r="BA7" s="817"/>
    </row>
    <row r="8" spans="1:57" ht="26.25" customHeight="1" x14ac:dyDescent="0.4">
      <c r="A8" s="277"/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815" t="s">
        <v>157</v>
      </c>
      <c r="Q8" s="815"/>
      <c r="R8" s="815"/>
      <c r="S8" s="815"/>
      <c r="T8" s="815"/>
      <c r="U8" s="815"/>
      <c r="V8" s="815"/>
      <c r="W8" s="815"/>
      <c r="X8" s="815"/>
      <c r="Y8" s="815"/>
      <c r="Z8" s="815"/>
      <c r="AA8" s="815"/>
      <c r="AB8" s="815"/>
      <c r="AC8" s="815"/>
      <c r="AD8" s="815"/>
      <c r="AE8" s="815"/>
      <c r="AF8" s="815"/>
      <c r="AG8" s="815"/>
      <c r="AH8" s="815"/>
      <c r="AI8" s="815"/>
      <c r="AJ8" s="815"/>
      <c r="AK8" s="815"/>
      <c r="AL8" s="815"/>
      <c r="AM8" s="815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</row>
    <row r="9" spans="1:57" ht="26.25" customHeight="1" x14ac:dyDescent="0.4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815" t="s">
        <v>158</v>
      </c>
      <c r="Q9" s="815"/>
      <c r="R9" s="815"/>
      <c r="S9" s="815"/>
      <c r="T9" s="815"/>
      <c r="U9" s="815"/>
      <c r="V9" s="815"/>
      <c r="W9" s="815"/>
      <c r="X9" s="815"/>
      <c r="Y9" s="815"/>
      <c r="Z9" s="815"/>
      <c r="AA9" s="815"/>
      <c r="AB9" s="815"/>
      <c r="AC9" s="815"/>
      <c r="AD9" s="815"/>
      <c r="AE9" s="815"/>
      <c r="AF9" s="815"/>
      <c r="AG9" s="815"/>
      <c r="AH9" s="815"/>
      <c r="AI9" s="815"/>
      <c r="AJ9" s="815"/>
      <c r="AK9" s="815"/>
      <c r="AL9" s="815"/>
      <c r="AM9" s="815"/>
      <c r="AN9" s="810" t="s">
        <v>223</v>
      </c>
      <c r="AO9" s="810"/>
      <c r="AP9" s="810"/>
      <c r="AQ9" s="810"/>
      <c r="AR9" s="810"/>
      <c r="AS9" s="810"/>
      <c r="AT9" s="810"/>
      <c r="AU9" s="810"/>
      <c r="AV9" s="810"/>
      <c r="AW9" s="810"/>
      <c r="AX9" s="810"/>
      <c r="AY9" s="810"/>
      <c r="AZ9" s="810"/>
      <c r="BA9" s="810"/>
    </row>
    <row r="10" spans="1:57" ht="25.5" customHeight="1" x14ac:dyDescent="0.35">
      <c r="A10" s="277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786" t="s">
        <v>156</v>
      </c>
      <c r="Q10" s="787"/>
      <c r="R10" s="787"/>
      <c r="S10" s="787"/>
      <c r="T10" s="787"/>
      <c r="U10" s="787"/>
      <c r="V10" s="787"/>
      <c r="W10" s="787"/>
      <c r="X10" s="787"/>
      <c r="Y10" s="787"/>
      <c r="Z10" s="787"/>
      <c r="AA10" s="787"/>
      <c r="AB10" s="787"/>
      <c r="AC10" s="787"/>
      <c r="AD10" s="787"/>
      <c r="AE10" s="787"/>
      <c r="AF10" s="787"/>
      <c r="AG10" s="787"/>
      <c r="AH10" s="787"/>
      <c r="AI10" s="787"/>
      <c r="AJ10" s="787"/>
      <c r="AK10" s="787"/>
      <c r="AL10" s="788"/>
      <c r="AM10" s="788"/>
      <c r="AN10" s="810"/>
      <c r="AO10" s="810"/>
      <c r="AP10" s="810"/>
      <c r="AQ10" s="810"/>
      <c r="AR10" s="810"/>
      <c r="AS10" s="810"/>
      <c r="AT10" s="810"/>
      <c r="AU10" s="810"/>
      <c r="AV10" s="810"/>
      <c r="AW10" s="810"/>
      <c r="AX10" s="810"/>
      <c r="AY10" s="810"/>
      <c r="AZ10" s="810"/>
      <c r="BA10" s="810"/>
    </row>
    <row r="11" spans="1:57" ht="26.25" x14ac:dyDescent="0.4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789" t="s">
        <v>159</v>
      </c>
      <c r="Q11" s="789"/>
      <c r="R11" s="789"/>
      <c r="S11" s="789"/>
      <c r="T11" s="789"/>
      <c r="U11" s="789"/>
      <c r="V11" s="789"/>
      <c r="W11" s="789"/>
      <c r="X11" s="789"/>
      <c r="Y11" s="789"/>
      <c r="Z11" s="789"/>
      <c r="AA11" s="789"/>
      <c r="AB11" s="789"/>
      <c r="AC11" s="789"/>
      <c r="AD11" s="789"/>
      <c r="AE11" s="789"/>
      <c r="AF11" s="789"/>
      <c r="AG11" s="789"/>
      <c r="AH11" s="789"/>
      <c r="AI11" s="789"/>
      <c r="AJ11" s="789"/>
      <c r="AK11" s="789"/>
      <c r="AL11" s="789"/>
      <c r="AM11" s="789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</row>
    <row r="12" spans="1:57" ht="25.15" x14ac:dyDescent="0.45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80"/>
      <c r="AO12" s="280"/>
      <c r="AP12" s="280"/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</row>
    <row r="13" spans="1:57" ht="25.15" x14ac:dyDescent="0.45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80"/>
      <c r="AO13" s="280"/>
      <c r="AP13" s="280"/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</row>
    <row r="14" spans="1:57" ht="25.15" x14ac:dyDescent="0.45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</row>
    <row r="15" spans="1:57" s="259" customFormat="1" ht="31.5" customHeight="1" thickBot="1" x14ac:dyDescent="0.35">
      <c r="A15" s="782" t="s">
        <v>164</v>
      </c>
      <c r="B15" s="782"/>
      <c r="C15" s="782"/>
      <c r="D15" s="782"/>
      <c r="E15" s="782"/>
      <c r="F15" s="782"/>
      <c r="G15" s="782"/>
      <c r="H15" s="782"/>
      <c r="I15" s="782"/>
      <c r="J15" s="782"/>
      <c r="K15" s="782"/>
      <c r="L15" s="782"/>
      <c r="M15" s="782"/>
      <c r="N15" s="782"/>
      <c r="O15" s="782"/>
      <c r="P15" s="782"/>
      <c r="Q15" s="782"/>
      <c r="R15" s="782"/>
      <c r="S15" s="782"/>
      <c r="T15" s="782"/>
      <c r="U15" s="782"/>
      <c r="V15" s="782"/>
      <c r="W15" s="782"/>
      <c r="X15" s="782"/>
      <c r="Y15" s="782"/>
      <c r="Z15" s="782"/>
      <c r="AA15" s="782"/>
      <c r="AB15" s="782"/>
      <c r="AC15" s="782"/>
      <c r="AD15" s="782"/>
      <c r="AE15" s="782"/>
      <c r="AF15" s="782"/>
      <c r="AG15" s="782"/>
      <c r="AH15" s="782"/>
      <c r="AI15" s="782"/>
      <c r="AJ15" s="782"/>
      <c r="AK15" s="782"/>
      <c r="AL15" s="782"/>
      <c r="AM15" s="782"/>
      <c r="AN15" s="782"/>
      <c r="AO15" s="782"/>
      <c r="AP15" s="782"/>
      <c r="AQ15" s="782"/>
      <c r="AR15" s="782"/>
      <c r="AS15" s="782"/>
      <c r="AT15" s="782"/>
      <c r="AU15" s="782"/>
      <c r="AV15" s="782"/>
      <c r="AW15" s="782"/>
      <c r="AX15" s="782"/>
      <c r="AY15" s="782"/>
      <c r="AZ15" s="782"/>
      <c r="BA15" s="782"/>
      <c r="BB15" s="260"/>
      <c r="BC15" s="260"/>
      <c r="BD15" s="260"/>
      <c r="BE15" s="260"/>
    </row>
    <row r="16" spans="1:57" ht="24.95" customHeight="1" thickBot="1" x14ac:dyDescent="0.3">
      <c r="A16" s="799" t="s">
        <v>125</v>
      </c>
      <c r="B16" s="801" t="s">
        <v>126</v>
      </c>
      <c r="C16" s="802"/>
      <c r="D16" s="802"/>
      <c r="E16" s="803"/>
      <c r="F16" s="804" t="s">
        <v>127</v>
      </c>
      <c r="G16" s="802"/>
      <c r="H16" s="802"/>
      <c r="I16" s="805"/>
      <c r="J16" s="806" t="s">
        <v>128</v>
      </c>
      <c r="K16" s="807"/>
      <c r="L16" s="807"/>
      <c r="M16" s="808"/>
      <c r="N16" s="809" t="s">
        <v>129</v>
      </c>
      <c r="O16" s="807"/>
      <c r="P16" s="807"/>
      <c r="Q16" s="807"/>
      <c r="R16" s="807"/>
      <c r="S16" s="734" t="s">
        <v>130</v>
      </c>
      <c r="T16" s="735"/>
      <c r="U16" s="735"/>
      <c r="V16" s="735"/>
      <c r="W16" s="736"/>
      <c r="X16" s="735" t="s">
        <v>131</v>
      </c>
      <c r="Y16" s="735"/>
      <c r="Z16" s="735"/>
      <c r="AA16" s="735"/>
      <c r="AB16" s="734" t="s">
        <v>132</v>
      </c>
      <c r="AC16" s="735"/>
      <c r="AD16" s="735"/>
      <c r="AE16" s="736"/>
      <c r="AF16" s="737" t="s">
        <v>133</v>
      </c>
      <c r="AG16" s="737"/>
      <c r="AH16" s="737"/>
      <c r="AI16" s="737"/>
      <c r="AJ16" s="734" t="s">
        <v>134</v>
      </c>
      <c r="AK16" s="735"/>
      <c r="AL16" s="735"/>
      <c r="AM16" s="735"/>
      <c r="AN16" s="736"/>
      <c r="AO16" s="738" t="s">
        <v>135</v>
      </c>
      <c r="AP16" s="739"/>
      <c r="AQ16" s="739"/>
      <c r="AR16" s="740"/>
      <c r="AS16" s="735" t="s">
        <v>136</v>
      </c>
      <c r="AT16" s="735"/>
      <c r="AU16" s="735"/>
      <c r="AV16" s="735"/>
      <c r="AW16" s="736"/>
      <c r="AX16" s="741" t="s">
        <v>137</v>
      </c>
      <c r="AY16" s="742"/>
      <c r="AZ16" s="742"/>
      <c r="BA16" s="743"/>
      <c r="BB16" s="732"/>
      <c r="BC16" s="732"/>
      <c r="BD16" s="732"/>
      <c r="BE16" s="732"/>
    </row>
    <row r="17" spans="1:57" s="262" customFormat="1" ht="24.95" customHeight="1" thickBot="1" x14ac:dyDescent="0.3">
      <c r="A17" s="800"/>
      <c r="B17" s="289">
        <v>1</v>
      </c>
      <c r="C17" s="290">
        <v>2</v>
      </c>
      <c r="D17" s="290">
        <v>3</v>
      </c>
      <c r="E17" s="291">
        <v>4</v>
      </c>
      <c r="F17" s="292">
        <v>5</v>
      </c>
      <c r="G17" s="290">
        <v>6</v>
      </c>
      <c r="H17" s="290">
        <v>7</v>
      </c>
      <c r="I17" s="293">
        <v>8</v>
      </c>
      <c r="J17" s="294">
        <v>9</v>
      </c>
      <c r="K17" s="295">
        <v>10</v>
      </c>
      <c r="L17" s="295">
        <v>11</v>
      </c>
      <c r="M17" s="296">
        <v>12</v>
      </c>
      <c r="N17" s="297">
        <v>13</v>
      </c>
      <c r="O17" s="295">
        <v>14</v>
      </c>
      <c r="P17" s="298">
        <v>15</v>
      </c>
      <c r="Q17" s="299">
        <v>16</v>
      </c>
      <c r="R17" s="300">
        <v>17</v>
      </c>
      <c r="S17" s="301">
        <v>18</v>
      </c>
      <c r="T17" s="302">
        <v>19</v>
      </c>
      <c r="U17" s="302">
        <v>20</v>
      </c>
      <c r="V17" s="302">
        <v>21</v>
      </c>
      <c r="W17" s="303">
        <v>22</v>
      </c>
      <c r="X17" s="292">
        <v>23</v>
      </c>
      <c r="Y17" s="290">
        <v>24</v>
      </c>
      <c r="Z17" s="290">
        <v>25</v>
      </c>
      <c r="AA17" s="293">
        <v>26</v>
      </c>
      <c r="AB17" s="289">
        <v>27</v>
      </c>
      <c r="AC17" s="290">
        <v>28</v>
      </c>
      <c r="AD17" s="290">
        <v>29</v>
      </c>
      <c r="AE17" s="291">
        <v>30</v>
      </c>
      <c r="AF17" s="298">
        <v>31</v>
      </c>
      <c r="AG17" s="299">
        <v>32</v>
      </c>
      <c r="AH17" s="299">
        <v>33</v>
      </c>
      <c r="AI17" s="300">
        <v>34</v>
      </c>
      <c r="AJ17" s="289">
        <v>35</v>
      </c>
      <c r="AK17" s="290">
        <v>36</v>
      </c>
      <c r="AL17" s="290">
        <v>37</v>
      </c>
      <c r="AM17" s="290">
        <v>38</v>
      </c>
      <c r="AN17" s="291">
        <v>39</v>
      </c>
      <c r="AO17" s="304">
        <v>40</v>
      </c>
      <c r="AP17" s="299">
        <v>41</v>
      </c>
      <c r="AQ17" s="299">
        <v>42</v>
      </c>
      <c r="AR17" s="305">
        <v>43</v>
      </c>
      <c r="AS17" s="292">
        <v>44</v>
      </c>
      <c r="AT17" s="290">
        <v>45</v>
      </c>
      <c r="AU17" s="290">
        <v>46</v>
      </c>
      <c r="AV17" s="290">
        <v>47</v>
      </c>
      <c r="AW17" s="291">
        <v>48</v>
      </c>
      <c r="AX17" s="306">
        <v>49</v>
      </c>
      <c r="AY17" s="307">
        <v>50</v>
      </c>
      <c r="AZ17" s="307">
        <v>51</v>
      </c>
      <c r="BA17" s="308">
        <v>52</v>
      </c>
      <c r="BB17" s="261"/>
      <c r="BC17" s="261"/>
      <c r="BD17" s="261"/>
      <c r="BE17" s="261"/>
    </row>
    <row r="18" spans="1:57" ht="24.95" customHeight="1" x14ac:dyDescent="0.3">
      <c r="A18" s="309">
        <v>1</v>
      </c>
      <c r="B18" s="310" t="s">
        <v>138</v>
      </c>
      <c r="C18" s="311" t="s">
        <v>138</v>
      </c>
      <c r="D18" s="311" t="s">
        <v>138</v>
      </c>
      <c r="E18" s="312" t="s">
        <v>138</v>
      </c>
      <c r="F18" s="313" t="s">
        <v>138</v>
      </c>
      <c r="G18" s="311" t="s">
        <v>138</v>
      </c>
      <c r="H18" s="311" t="s">
        <v>138</v>
      </c>
      <c r="I18" s="314" t="s">
        <v>138</v>
      </c>
      <c r="J18" s="310" t="s">
        <v>138</v>
      </c>
      <c r="K18" s="311" t="s">
        <v>138</v>
      </c>
      <c r="L18" s="311" t="s">
        <v>138</v>
      </c>
      <c r="M18" s="312" t="s">
        <v>138</v>
      </c>
      <c r="N18" s="313" t="s">
        <v>138</v>
      </c>
      <c r="O18" s="311" t="s">
        <v>138</v>
      </c>
      <c r="P18" s="311" t="s">
        <v>138</v>
      </c>
      <c r="Q18" s="315" t="s">
        <v>139</v>
      </c>
      <c r="R18" s="316" t="s">
        <v>139</v>
      </c>
      <c r="S18" s="317" t="s">
        <v>140</v>
      </c>
      <c r="T18" s="311" t="s">
        <v>138</v>
      </c>
      <c r="U18" s="311" t="s">
        <v>138</v>
      </c>
      <c r="V18" s="311" t="s">
        <v>138</v>
      </c>
      <c r="W18" s="312" t="s">
        <v>138</v>
      </c>
      <c r="X18" s="313" t="s">
        <v>138</v>
      </c>
      <c r="Y18" s="311" t="s">
        <v>138</v>
      </c>
      <c r="Z18" s="311" t="s">
        <v>138</v>
      </c>
      <c r="AA18" s="314" t="s">
        <v>138</v>
      </c>
      <c r="AB18" s="310" t="s">
        <v>138</v>
      </c>
      <c r="AC18" s="315" t="s">
        <v>141</v>
      </c>
      <c r="AD18" s="311" t="s">
        <v>117</v>
      </c>
      <c r="AE18" s="312" t="s">
        <v>117</v>
      </c>
      <c r="AF18" s="313" t="s">
        <v>117</v>
      </c>
      <c r="AG18" s="311" t="s">
        <v>138</v>
      </c>
      <c r="AH18" s="311" t="s">
        <v>138</v>
      </c>
      <c r="AI18" s="314" t="s">
        <v>138</v>
      </c>
      <c r="AJ18" s="310" t="s">
        <v>138</v>
      </c>
      <c r="AK18" s="311" t="s">
        <v>138</v>
      </c>
      <c r="AL18" s="311" t="s">
        <v>138</v>
      </c>
      <c r="AM18" s="311" t="s">
        <v>138</v>
      </c>
      <c r="AN18" s="312" t="s">
        <v>138</v>
      </c>
      <c r="AO18" s="310" t="s">
        <v>138</v>
      </c>
      <c r="AP18" s="318" t="s">
        <v>139</v>
      </c>
      <c r="AQ18" s="318" t="s">
        <v>139</v>
      </c>
      <c r="AR18" s="319" t="s">
        <v>140</v>
      </c>
      <c r="AS18" s="320" t="s">
        <v>140</v>
      </c>
      <c r="AT18" s="318" t="s">
        <v>140</v>
      </c>
      <c r="AU18" s="318" t="s">
        <v>140</v>
      </c>
      <c r="AV18" s="318" t="s">
        <v>140</v>
      </c>
      <c r="AW18" s="321" t="s">
        <v>140</v>
      </c>
      <c r="AX18" s="322" t="s">
        <v>140</v>
      </c>
      <c r="AY18" s="323" t="s">
        <v>140</v>
      </c>
      <c r="AZ18" s="323" t="s">
        <v>140</v>
      </c>
      <c r="BA18" s="324" t="s">
        <v>140</v>
      </c>
      <c r="BB18" s="263"/>
      <c r="BC18" s="263"/>
      <c r="BD18" s="263"/>
      <c r="BE18" s="263"/>
    </row>
    <row r="19" spans="1:57" ht="24.95" customHeight="1" thickBot="1" x14ac:dyDescent="0.35">
      <c r="A19" s="325">
        <v>2</v>
      </c>
      <c r="B19" s="326" t="s">
        <v>138</v>
      </c>
      <c r="C19" s="327" t="s">
        <v>138</v>
      </c>
      <c r="D19" s="327" t="s">
        <v>138</v>
      </c>
      <c r="E19" s="328" t="s">
        <v>138</v>
      </c>
      <c r="F19" s="329" t="s">
        <v>138</v>
      </c>
      <c r="G19" s="327" t="s">
        <v>138</v>
      </c>
      <c r="H19" s="327" t="s">
        <v>138</v>
      </c>
      <c r="I19" s="330" t="s">
        <v>138</v>
      </c>
      <c r="J19" s="326" t="s">
        <v>138</v>
      </c>
      <c r="K19" s="327" t="s">
        <v>138</v>
      </c>
      <c r="L19" s="327" t="s">
        <v>138</v>
      </c>
      <c r="M19" s="328" t="s">
        <v>138</v>
      </c>
      <c r="N19" s="329" t="s">
        <v>138</v>
      </c>
      <c r="O19" s="327" t="s">
        <v>138</v>
      </c>
      <c r="P19" s="327" t="s">
        <v>138</v>
      </c>
      <c r="Q19" s="331" t="s">
        <v>139</v>
      </c>
      <c r="R19" s="332" t="s">
        <v>139</v>
      </c>
      <c r="S19" s="333" t="s">
        <v>140</v>
      </c>
      <c r="T19" s="327" t="s">
        <v>138</v>
      </c>
      <c r="U19" s="327" t="s">
        <v>138</v>
      </c>
      <c r="V19" s="327" t="s">
        <v>138</v>
      </c>
      <c r="W19" s="328" t="s">
        <v>138</v>
      </c>
      <c r="X19" s="329" t="s">
        <v>138</v>
      </c>
      <c r="Y19" s="327" t="s">
        <v>138</v>
      </c>
      <c r="Z19" s="327" t="s">
        <v>138</v>
      </c>
      <c r="AA19" s="330" t="s">
        <v>138</v>
      </c>
      <c r="AB19" s="326" t="s">
        <v>138</v>
      </c>
      <c r="AC19" s="331" t="s">
        <v>141</v>
      </c>
      <c r="AD19" s="327" t="s">
        <v>117</v>
      </c>
      <c r="AE19" s="328" t="s">
        <v>117</v>
      </c>
      <c r="AF19" s="329" t="s">
        <v>117</v>
      </c>
      <c r="AG19" s="327" t="s">
        <v>138</v>
      </c>
      <c r="AH19" s="327" t="s">
        <v>138</v>
      </c>
      <c r="AI19" s="330" t="s">
        <v>138</v>
      </c>
      <c r="AJ19" s="326" t="s">
        <v>138</v>
      </c>
      <c r="AK19" s="327" t="s">
        <v>138</v>
      </c>
      <c r="AL19" s="327" t="s">
        <v>138</v>
      </c>
      <c r="AM19" s="327" t="s">
        <v>138</v>
      </c>
      <c r="AN19" s="328" t="s">
        <v>138</v>
      </c>
      <c r="AO19" s="326" t="s">
        <v>138</v>
      </c>
      <c r="AP19" s="334" t="s">
        <v>139</v>
      </c>
      <c r="AQ19" s="334" t="s">
        <v>139</v>
      </c>
      <c r="AR19" s="335" t="s">
        <v>140</v>
      </c>
      <c r="AS19" s="336" t="s">
        <v>140</v>
      </c>
      <c r="AT19" s="334" t="s">
        <v>140</v>
      </c>
      <c r="AU19" s="334" t="s">
        <v>140</v>
      </c>
      <c r="AV19" s="334" t="s">
        <v>140</v>
      </c>
      <c r="AW19" s="337" t="s">
        <v>140</v>
      </c>
      <c r="AX19" s="338" t="s">
        <v>140</v>
      </c>
      <c r="AY19" s="339" t="s">
        <v>140</v>
      </c>
      <c r="AZ19" s="339" t="s">
        <v>140</v>
      </c>
      <c r="BA19" s="340" t="s">
        <v>140</v>
      </c>
      <c r="BB19" s="263"/>
      <c r="BC19" s="263"/>
      <c r="BD19" s="263"/>
      <c r="BE19" s="263"/>
    </row>
    <row r="20" spans="1:57" ht="24.95" customHeight="1" thickBot="1" x14ac:dyDescent="0.35">
      <c r="A20" s="342">
        <v>3</v>
      </c>
      <c r="B20" s="343" t="s">
        <v>142</v>
      </c>
      <c r="C20" s="344" t="s">
        <v>142</v>
      </c>
      <c r="D20" s="344" t="s">
        <v>142</v>
      </c>
      <c r="E20" s="345" t="s">
        <v>142</v>
      </c>
      <c r="F20" s="346" t="s">
        <v>142</v>
      </c>
      <c r="G20" s="344" t="s">
        <v>142</v>
      </c>
      <c r="H20" s="344" t="s">
        <v>142</v>
      </c>
      <c r="I20" s="347" t="s">
        <v>142</v>
      </c>
      <c r="J20" s="343" t="s">
        <v>142</v>
      </c>
      <c r="K20" s="344" t="s">
        <v>142</v>
      </c>
      <c r="L20" s="344" t="s">
        <v>142</v>
      </c>
      <c r="M20" s="345" t="s">
        <v>142</v>
      </c>
      <c r="N20" s="346" t="s">
        <v>142</v>
      </c>
      <c r="O20" s="344" t="s">
        <v>142</v>
      </c>
      <c r="P20" s="344" t="s">
        <v>142</v>
      </c>
      <c r="Q20" s="344" t="s">
        <v>139</v>
      </c>
      <c r="R20" s="347" t="s">
        <v>139</v>
      </c>
      <c r="S20" s="343" t="s">
        <v>140</v>
      </c>
      <c r="T20" s="344" t="s">
        <v>142</v>
      </c>
      <c r="U20" s="344" t="s">
        <v>142</v>
      </c>
      <c r="V20" s="344" t="s">
        <v>142</v>
      </c>
      <c r="W20" s="345" t="s">
        <v>142</v>
      </c>
      <c r="X20" s="346" t="s">
        <v>142</v>
      </c>
      <c r="Y20" s="344" t="s">
        <v>142</v>
      </c>
      <c r="Z20" s="344" t="s">
        <v>142</v>
      </c>
      <c r="AA20" s="347" t="s">
        <v>142</v>
      </c>
      <c r="AB20" s="343" t="s">
        <v>142</v>
      </c>
      <c r="AC20" s="344" t="s">
        <v>141</v>
      </c>
      <c r="AD20" s="344" t="s">
        <v>117</v>
      </c>
      <c r="AE20" s="345" t="s">
        <v>117</v>
      </c>
      <c r="AF20" s="346" t="s">
        <v>117</v>
      </c>
      <c r="AG20" s="344" t="s">
        <v>143</v>
      </c>
      <c r="AH20" s="344" t="s">
        <v>143</v>
      </c>
      <c r="AI20" s="347" t="s">
        <v>143</v>
      </c>
      <c r="AJ20" s="343" t="s">
        <v>143</v>
      </c>
      <c r="AK20" s="344" t="s">
        <v>143</v>
      </c>
      <c r="AL20" s="344" t="s">
        <v>143</v>
      </c>
      <c r="AM20" s="344" t="s">
        <v>143</v>
      </c>
      <c r="AN20" s="345" t="s">
        <v>143</v>
      </c>
      <c r="AO20" s="343" t="s">
        <v>139</v>
      </c>
      <c r="AP20" s="341" t="s">
        <v>139</v>
      </c>
      <c r="AQ20" s="341" t="s">
        <v>160</v>
      </c>
      <c r="AR20" s="368" t="s">
        <v>160</v>
      </c>
      <c r="AS20" s="811"/>
      <c r="AT20" s="812"/>
      <c r="AU20" s="812"/>
      <c r="AV20" s="812"/>
      <c r="AW20" s="812"/>
      <c r="AX20" s="812"/>
      <c r="AY20" s="812"/>
      <c r="AZ20" s="812"/>
      <c r="BA20" s="813"/>
      <c r="BB20" s="263"/>
      <c r="BC20" s="264"/>
      <c r="BD20" s="263"/>
      <c r="BE20" s="264"/>
    </row>
    <row r="21" spans="1:57" ht="24.95" customHeight="1" x14ac:dyDescent="0.3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50"/>
      <c r="AQ21" s="350"/>
      <c r="AR21" s="350"/>
      <c r="AS21" s="351"/>
      <c r="AT21" s="286"/>
      <c r="AU21" s="286"/>
      <c r="AV21" s="286"/>
      <c r="AW21" s="286"/>
      <c r="AX21" s="286"/>
      <c r="AY21" s="286"/>
      <c r="AZ21" s="286"/>
      <c r="BA21" s="286"/>
      <c r="BB21" s="263"/>
      <c r="BC21" s="264"/>
      <c r="BD21" s="263"/>
      <c r="BE21" s="264"/>
    </row>
    <row r="22" spans="1:57" s="268" customFormat="1" ht="24.95" customHeight="1" x14ac:dyDescent="0.3">
      <c r="A22" s="819" t="s">
        <v>374</v>
      </c>
      <c r="B22" s="819"/>
      <c r="C22" s="819"/>
      <c r="D22" s="819"/>
      <c r="E22" s="819"/>
      <c r="F22" s="819"/>
      <c r="G22" s="819"/>
      <c r="H22" s="819"/>
      <c r="I22" s="819"/>
      <c r="J22" s="820"/>
      <c r="K22" s="820"/>
      <c r="L22" s="820"/>
      <c r="M22" s="820"/>
      <c r="N22" s="820"/>
      <c r="O22" s="820"/>
      <c r="P22" s="820"/>
      <c r="Q22" s="820"/>
      <c r="R22" s="820"/>
      <c r="S22" s="820"/>
      <c r="T22" s="820"/>
      <c r="U22" s="820"/>
      <c r="V22" s="820"/>
      <c r="W22" s="820"/>
      <c r="X22" s="820"/>
      <c r="Y22" s="820"/>
      <c r="Z22" s="820"/>
      <c r="AA22" s="820"/>
      <c r="AB22" s="820"/>
      <c r="AC22" s="820"/>
      <c r="AD22" s="820"/>
      <c r="AE22" s="820"/>
      <c r="AF22" s="820"/>
      <c r="AG22" s="820"/>
      <c r="AH22" s="820"/>
      <c r="AI22" s="820"/>
      <c r="AJ22" s="820"/>
      <c r="AK22" s="820"/>
      <c r="AL22" s="820"/>
      <c r="AM22" s="820"/>
      <c r="AN22" s="820"/>
      <c r="AO22" s="820"/>
      <c r="AP22" s="820"/>
      <c r="AQ22" s="820"/>
      <c r="AR22" s="820"/>
      <c r="AS22" s="820"/>
      <c r="AT22" s="820"/>
      <c r="AU22" s="820"/>
      <c r="AV22" s="282"/>
      <c r="AW22" s="352"/>
      <c r="AX22" s="352"/>
      <c r="AY22" s="352"/>
      <c r="AZ22" s="352"/>
      <c r="BA22" s="352"/>
      <c r="BB22" s="258"/>
      <c r="BC22" s="258"/>
      <c r="BD22" s="258"/>
      <c r="BE22" s="258"/>
    </row>
    <row r="23" spans="1:57" s="268" customFormat="1" ht="24.95" customHeight="1" x14ac:dyDescent="0.3">
      <c r="A23" s="281"/>
      <c r="B23" s="281"/>
      <c r="C23" s="281"/>
      <c r="D23" s="281"/>
      <c r="E23" s="281"/>
      <c r="F23" s="281"/>
      <c r="G23" s="281"/>
      <c r="H23" s="281"/>
      <c r="I23" s="281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66"/>
      <c r="AW23" s="267"/>
      <c r="AX23" s="267"/>
      <c r="AY23" s="267"/>
      <c r="AZ23" s="267"/>
      <c r="BA23" s="267"/>
      <c r="BB23" s="258"/>
      <c r="BC23" s="258"/>
      <c r="BD23" s="258"/>
      <c r="BE23" s="258"/>
    </row>
    <row r="24" spans="1:57" s="268" customFormat="1" ht="18.75" x14ac:dyDescent="0.3">
      <c r="A24" s="265"/>
      <c r="B24" s="265"/>
      <c r="C24" s="265"/>
      <c r="D24" s="265"/>
      <c r="E24" s="265"/>
      <c r="F24" s="265"/>
      <c r="G24" s="265"/>
      <c r="H24" s="265"/>
      <c r="I24" s="265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7"/>
      <c r="AX24" s="267"/>
      <c r="AY24" s="267"/>
      <c r="AZ24" s="267"/>
      <c r="BA24" s="267"/>
      <c r="BB24" s="258"/>
      <c r="BC24" s="258"/>
      <c r="BD24" s="258"/>
      <c r="BE24" s="258"/>
    </row>
    <row r="25" spans="1:57" ht="31.5" customHeight="1" x14ac:dyDescent="0.3">
      <c r="A25" s="733" t="s">
        <v>144</v>
      </c>
      <c r="B25" s="733"/>
      <c r="C25" s="733"/>
      <c r="D25" s="733"/>
      <c r="E25" s="733"/>
      <c r="F25" s="733"/>
      <c r="G25" s="733"/>
      <c r="H25" s="733"/>
      <c r="I25" s="733"/>
      <c r="J25" s="733"/>
      <c r="K25" s="733"/>
      <c r="L25" s="733"/>
      <c r="M25" s="733"/>
      <c r="N25" s="733"/>
      <c r="O25" s="733"/>
      <c r="P25" s="733"/>
      <c r="Q25" s="733"/>
      <c r="R25" s="733"/>
      <c r="S25" s="733"/>
      <c r="T25" s="733"/>
      <c r="U25" s="733"/>
      <c r="V25" s="733"/>
      <c r="W25" s="733"/>
      <c r="X25" s="733"/>
      <c r="Y25" s="733"/>
      <c r="Z25" s="269"/>
      <c r="AA25" s="733" t="s">
        <v>145</v>
      </c>
      <c r="AB25" s="733"/>
      <c r="AC25" s="733"/>
      <c r="AD25" s="733"/>
      <c r="AE25" s="733"/>
      <c r="AF25" s="733"/>
      <c r="AG25" s="733"/>
      <c r="AH25" s="733"/>
      <c r="AI25" s="733"/>
      <c r="AJ25" s="733"/>
      <c r="AK25" s="733"/>
      <c r="AL25" s="733"/>
      <c r="AM25" s="733"/>
      <c r="AN25" s="733"/>
      <c r="AO25" s="270"/>
      <c r="AP25" s="733" t="s">
        <v>220</v>
      </c>
      <c r="AQ25" s="733"/>
      <c r="AR25" s="733"/>
      <c r="AS25" s="733"/>
      <c r="AT25" s="733"/>
      <c r="AU25" s="733"/>
      <c r="AV25" s="733"/>
      <c r="AW25" s="733"/>
      <c r="AX25" s="733"/>
      <c r="AY25" s="733"/>
      <c r="AZ25" s="733"/>
      <c r="BA25" s="733"/>
    </row>
    <row r="26" spans="1:57" ht="39.950000000000003" customHeight="1" x14ac:dyDescent="0.25">
      <c r="A26" s="818" t="s">
        <v>125</v>
      </c>
      <c r="B26" s="746"/>
      <c r="C26" s="821" t="s">
        <v>146</v>
      </c>
      <c r="D26" s="745"/>
      <c r="E26" s="745"/>
      <c r="F26" s="746"/>
      <c r="G26" s="744" t="s">
        <v>162</v>
      </c>
      <c r="H26" s="745"/>
      <c r="I26" s="746"/>
      <c r="J26" s="744" t="s">
        <v>147</v>
      </c>
      <c r="K26" s="745"/>
      <c r="L26" s="745"/>
      <c r="M26" s="745"/>
      <c r="N26" s="746"/>
      <c r="O26" s="744" t="s">
        <v>373</v>
      </c>
      <c r="P26" s="745"/>
      <c r="Q26" s="746"/>
      <c r="R26" s="744" t="s">
        <v>165</v>
      </c>
      <c r="S26" s="822"/>
      <c r="T26" s="744" t="s">
        <v>148</v>
      </c>
      <c r="U26" s="745"/>
      <c r="V26" s="745"/>
      <c r="W26" s="746"/>
      <c r="X26" s="744" t="s">
        <v>149</v>
      </c>
      <c r="Y26" s="746"/>
      <c r="Z26" s="283"/>
      <c r="AA26" s="793" t="s">
        <v>150</v>
      </c>
      <c r="AB26" s="793"/>
      <c r="AC26" s="793"/>
      <c r="AD26" s="793"/>
      <c r="AE26" s="793"/>
      <c r="AF26" s="793"/>
      <c r="AG26" s="793"/>
      <c r="AH26" s="753" t="s">
        <v>151</v>
      </c>
      <c r="AI26" s="753"/>
      <c r="AJ26" s="753"/>
      <c r="AK26" s="754" t="s">
        <v>152</v>
      </c>
      <c r="AL26" s="754"/>
      <c r="AM26" s="754"/>
      <c r="AN26" s="754"/>
      <c r="AO26" s="284"/>
      <c r="AP26" s="814" t="s">
        <v>166</v>
      </c>
      <c r="AQ26" s="814"/>
      <c r="AR26" s="814"/>
      <c r="AS26" s="756" t="s">
        <v>375</v>
      </c>
      <c r="AT26" s="757"/>
      <c r="AU26" s="757"/>
      <c r="AV26" s="757"/>
      <c r="AW26" s="757"/>
      <c r="AX26" s="757"/>
      <c r="AY26" s="753" t="s">
        <v>151</v>
      </c>
      <c r="AZ26" s="753"/>
      <c r="BA26" s="753"/>
    </row>
    <row r="27" spans="1:57" ht="39.950000000000003" customHeight="1" x14ac:dyDescent="0.25">
      <c r="A27" s="747"/>
      <c r="B27" s="749"/>
      <c r="C27" s="747"/>
      <c r="D27" s="748"/>
      <c r="E27" s="748"/>
      <c r="F27" s="749"/>
      <c r="G27" s="747"/>
      <c r="H27" s="748"/>
      <c r="I27" s="749"/>
      <c r="J27" s="747"/>
      <c r="K27" s="748"/>
      <c r="L27" s="748"/>
      <c r="M27" s="748"/>
      <c r="N27" s="749"/>
      <c r="O27" s="747"/>
      <c r="P27" s="748"/>
      <c r="Q27" s="749"/>
      <c r="R27" s="823"/>
      <c r="S27" s="824"/>
      <c r="T27" s="747"/>
      <c r="U27" s="748"/>
      <c r="V27" s="748"/>
      <c r="W27" s="749"/>
      <c r="X27" s="747"/>
      <c r="Y27" s="749"/>
      <c r="Z27" s="283"/>
      <c r="AA27" s="793"/>
      <c r="AB27" s="793"/>
      <c r="AC27" s="793"/>
      <c r="AD27" s="793"/>
      <c r="AE27" s="793"/>
      <c r="AF27" s="793"/>
      <c r="AG27" s="793"/>
      <c r="AH27" s="753"/>
      <c r="AI27" s="753"/>
      <c r="AJ27" s="753"/>
      <c r="AK27" s="754"/>
      <c r="AL27" s="754"/>
      <c r="AM27" s="754"/>
      <c r="AN27" s="754"/>
      <c r="AO27" s="284"/>
      <c r="AP27" s="814"/>
      <c r="AQ27" s="814"/>
      <c r="AR27" s="814"/>
      <c r="AS27" s="757"/>
      <c r="AT27" s="757"/>
      <c r="AU27" s="757"/>
      <c r="AV27" s="757"/>
      <c r="AW27" s="757"/>
      <c r="AX27" s="757"/>
      <c r="AY27" s="753"/>
      <c r="AZ27" s="753"/>
      <c r="BA27" s="753"/>
    </row>
    <row r="28" spans="1:57" ht="39.950000000000003" customHeight="1" x14ac:dyDescent="0.25">
      <c r="A28" s="750"/>
      <c r="B28" s="752"/>
      <c r="C28" s="750"/>
      <c r="D28" s="751"/>
      <c r="E28" s="751"/>
      <c r="F28" s="752"/>
      <c r="G28" s="750"/>
      <c r="H28" s="751"/>
      <c r="I28" s="752"/>
      <c r="J28" s="750"/>
      <c r="K28" s="751"/>
      <c r="L28" s="751"/>
      <c r="M28" s="751"/>
      <c r="N28" s="752"/>
      <c r="O28" s="750"/>
      <c r="P28" s="751"/>
      <c r="Q28" s="752"/>
      <c r="R28" s="825"/>
      <c r="S28" s="826"/>
      <c r="T28" s="750"/>
      <c r="U28" s="751"/>
      <c r="V28" s="751"/>
      <c r="W28" s="752"/>
      <c r="X28" s="750"/>
      <c r="Y28" s="752"/>
      <c r="Z28" s="283"/>
      <c r="AA28" s="793"/>
      <c r="AB28" s="793"/>
      <c r="AC28" s="793"/>
      <c r="AD28" s="793"/>
      <c r="AE28" s="793"/>
      <c r="AF28" s="793"/>
      <c r="AG28" s="793"/>
      <c r="AH28" s="753"/>
      <c r="AI28" s="753"/>
      <c r="AJ28" s="753"/>
      <c r="AK28" s="754"/>
      <c r="AL28" s="754"/>
      <c r="AM28" s="754"/>
      <c r="AN28" s="754"/>
      <c r="AO28" s="284"/>
      <c r="AP28" s="814"/>
      <c r="AQ28" s="814"/>
      <c r="AR28" s="814"/>
      <c r="AS28" s="757"/>
      <c r="AT28" s="757"/>
      <c r="AU28" s="757"/>
      <c r="AV28" s="757"/>
      <c r="AW28" s="757"/>
      <c r="AX28" s="757"/>
      <c r="AY28" s="753"/>
      <c r="AZ28" s="753"/>
      <c r="BA28" s="753"/>
    </row>
    <row r="29" spans="1:57" ht="39.950000000000003" customHeight="1" x14ac:dyDescent="0.25">
      <c r="A29" s="755">
        <v>1</v>
      </c>
      <c r="B29" s="731"/>
      <c r="C29" s="729">
        <v>33</v>
      </c>
      <c r="D29" s="730"/>
      <c r="E29" s="730"/>
      <c r="F29" s="731"/>
      <c r="G29" s="729">
        <v>5</v>
      </c>
      <c r="H29" s="730"/>
      <c r="I29" s="731"/>
      <c r="J29" s="729">
        <v>3</v>
      </c>
      <c r="K29" s="730"/>
      <c r="L29" s="730"/>
      <c r="M29" s="730"/>
      <c r="N29" s="731"/>
      <c r="O29" s="729"/>
      <c r="P29" s="730"/>
      <c r="Q29" s="731"/>
      <c r="R29" s="758"/>
      <c r="S29" s="759"/>
      <c r="T29" s="729">
        <v>11</v>
      </c>
      <c r="U29" s="730"/>
      <c r="V29" s="730"/>
      <c r="W29" s="731"/>
      <c r="X29" s="729">
        <f>C29+G29+J29+O29+R29+T29</f>
        <v>52</v>
      </c>
      <c r="Y29" s="792"/>
      <c r="Z29" s="283"/>
      <c r="AA29" s="767" t="s">
        <v>70</v>
      </c>
      <c r="AB29" s="728"/>
      <c r="AC29" s="728"/>
      <c r="AD29" s="728"/>
      <c r="AE29" s="728"/>
      <c r="AF29" s="728"/>
      <c r="AG29" s="728"/>
      <c r="AH29" s="727" t="s">
        <v>22</v>
      </c>
      <c r="AI29" s="760"/>
      <c r="AJ29" s="760"/>
      <c r="AK29" s="727">
        <v>3</v>
      </c>
      <c r="AL29" s="727"/>
      <c r="AM29" s="727"/>
      <c r="AN29" s="727"/>
      <c r="AO29" s="284"/>
      <c r="AP29" s="814"/>
      <c r="AQ29" s="814"/>
      <c r="AR29" s="814"/>
      <c r="AS29" s="757"/>
      <c r="AT29" s="757"/>
      <c r="AU29" s="757"/>
      <c r="AV29" s="757"/>
      <c r="AW29" s="757"/>
      <c r="AX29" s="757"/>
      <c r="AY29" s="753"/>
      <c r="AZ29" s="753"/>
      <c r="BA29" s="753"/>
    </row>
    <row r="30" spans="1:57" ht="39.950000000000003" customHeight="1" x14ac:dyDescent="0.25">
      <c r="A30" s="762">
        <v>2</v>
      </c>
      <c r="B30" s="763"/>
      <c r="C30" s="729">
        <v>33</v>
      </c>
      <c r="D30" s="730"/>
      <c r="E30" s="730"/>
      <c r="F30" s="731"/>
      <c r="G30" s="729">
        <v>5</v>
      </c>
      <c r="H30" s="730"/>
      <c r="I30" s="731"/>
      <c r="J30" s="764">
        <v>3</v>
      </c>
      <c r="K30" s="765"/>
      <c r="L30" s="765"/>
      <c r="M30" s="765"/>
      <c r="N30" s="763"/>
      <c r="O30" s="764"/>
      <c r="P30" s="765"/>
      <c r="Q30" s="763"/>
      <c r="R30" s="758"/>
      <c r="S30" s="759"/>
      <c r="T30" s="764">
        <v>11</v>
      </c>
      <c r="U30" s="765"/>
      <c r="V30" s="765"/>
      <c r="W30" s="763"/>
      <c r="X30" s="729">
        <f>C30+G30+J30+O30+R30+T30</f>
        <v>52</v>
      </c>
      <c r="Y30" s="792"/>
      <c r="Z30" s="283"/>
      <c r="AA30" s="767" t="s">
        <v>72</v>
      </c>
      <c r="AB30" s="767"/>
      <c r="AC30" s="767"/>
      <c r="AD30" s="767"/>
      <c r="AE30" s="767"/>
      <c r="AF30" s="767"/>
      <c r="AG30" s="767"/>
      <c r="AH30" s="727" t="s">
        <v>24</v>
      </c>
      <c r="AI30" s="727"/>
      <c r="AJ30" s="727"/>
      <c r="AK30" s="727">
        <v>3</v>
      </c>
      <c r="AL30" s="727"/>
      <c r="AM30" s="727"/>
      <c r="AN30" s="727"/>
      <c r="AO30" s="284"/>
      <c r="AP30" s="727">
        <v>1</v>
      </c>
      <c r="AQ30" s="727"/>
      <c r="AR30" s="727"/>
      <c r="AS30" s="761" t="s">
        <v>161</v>
      </c>
      <c r="AT30" s="760"/>
      <c r="AU30" s="760"/>
      <c r="AV30" s="760"/>
      <c r="AW30" s="760"/>
      <c r="AX30" s="760"/>
      <c r="AY30" s="761" t="s">
        <v>26</v>
      </c>
      <c r="AZ30" s="761"/>
      <c r="BA30" s="761"/>
    </row>
    <row r="31" spans="1:57" ht="39.950000000000003" customHeight="1" x14ac:dyDescent="0.25">
      <c r="A31" s="762">
        <v>3</v>
      </c>
      <c r="B31" s="763"/>
      <c r="C31" s="766" t="s">
        <v>289</v>
      </c>
      <c r="D31" s="757"/>
      <c r="E31" s="757"/>
      <c r="F31" s="757"/>
      <c r="G31" s="727">
        <v>5</v>
      </c>
      <c r="H31" s="760"/>
      <c r="I31" s="760"/>
      <c r="J31" s="727" t="s">
        <v>170</v>
      </c>
      <c r="K31" s="760"/>
      <c r="L31" s="760"/>
      <c r="M31" s="760"/>
      <c r="N31" s="760"/>
      <c r="O31" s="727"/>
      <c r="P31" s="760"/>
      <c r="Q31" s="760"/>
      <c r="R31" s="761">
        <v>2</v>
      </c>
      <c r="S31" s="727"/>
      <c r="T31" s="783">
        <v>1</v>
      </c>
      <c r="U31" s="760"/>
      <c r="V31" s="760"/>
      <c r="W31" s="760"/>
      <c r="X31" s="729">
        <v>43</v>
      </c>
      <c r="Y31" s="792"/>
      <c r="Z31" s="283"/>
      <c r="AA31" s="728" t="s">
        <v>74</v>
      </c>
      <c r="AB31" s="728"/>
      <c r="AC31" s="728"/>
      <c r="AD31" s="728"/>
      <c r="AE31" s="728"/>
      <c r="AF31" s="728"/>
      <c r="AG31" s="728"/>
      <c r="AH31" s="727" t="s">
        <v>26</v>
      </c>
      <c r="AI31" s="727"/>
      <c r="AJ31" s="727"/>
      <c r="AK31" s="727" t="s">
        <v>170</v>
      </c>
      <c r="AL31" s="727"/>
      <c r="AM31" s="727"/>
      <c r="AN31" s="727"/>
      <c r="AO31" s="284"/>
      <c r="AP31" s="727"/>
      <c r="AQ31" s="727"/>
      <c r="AR31" s="727"/>
      <c r="AS31" s="760"/>
      <c r="AT31" s="760"/>
      <c r="AU31" s="760"/>
      <c r="AV31" s="760"/>
      <c r="AW31" s="760"/>
      <c r="AX31" s="760"/>
      <c r="AY31" s="785"/>
      <c r="AZ31" s="785"/>
      <c r="BA31" s="785"/>
    </row>
    <row r="32" spans="1:57" ht="39.950000000000003" customHeight="1" x14ac:dyDescent="0.3">
      <c r="A32" s="790" t="s">
        <v>153</v>
      </c>
      <c r="B32" s="791"/>
      <c r="C32" s="766" t="s">
        <v>290</v>
      </c>
      <c r="D32" s="757"/>
      <c r="E32" s="757"/>
      <c r="F32" s="757"/>
      <c r="G32" s="727">
        <f>SUM(G29:I31)</f>
        <v>15</v>
      </c>
      <c r="H32" s="760"/>
      <c r="I32" s="760"/>
      <c r="J32" s="774" t="s">
        <v>224</v>
      </c>
      <c r="K32" s="760"/>
      <c r="L32" s="760"/>
      <c r="M32" s="760"/>
      <c r="N32" s="760"/>
      <c r="O32" s="727"/>
      <c r="P32" s="760"/>
      <c r="Q32" s="760"/>
      <c r="R32" s="761">
        <f>SUM(R29:S31)</f>
        <v>2</v>
      </c>
      <c r="S32" s="728"/>
      <c r="T32" s="727">
        <f>SUM(T29:W31)</f>
        <v>23</v>
      </c>
      <c r="U32" s="760"/>
      <c r="V32" s="760"/>
      <c r="W32" s="760"/>
      <c r="X32" s="783">
        <f>SUM(X29:Y31)</f>
        <v>147</v>
      </c>
      <c r="Y32" s="760"/>
      <c r="Z32" s="283"/>
      <c r="AA32" s="784"/>
      <c r="AB32" s="784"/>
      <c r="AC32" s="784"/>
      <c r="AD32" s="784"/>
      <c r="AE32" s="784"/>
      <c r="AF32" s="784"/>
      <c r="AG32" s="784"/>
      <c r="AH32" s="768"/>
      <c r="AI32" s="768"/>
      <c r="AJ32" s="768"/>
      <c r="AK32" s="768"/>
      <c r="AL32" s="768"/>
      <c r="AM32" s="768"/>
      <c r="AN32" s="768"/>
      <c r="AO32" s="285"/>
      <c r="AP32" s="286"/>
      <c r="AQ32" s="286"/>
      <c r="AR32" s="286"/>
      <c r="AS32" s="286"/>
      <c r="AT32" s="286"/>
      <c r="AU32" s="286"/>
      <c r="AV32" s="286"/>
      <c r="AW32" s="286"/>
      <c r="AX32" s="286"/>
      <c r="AY32" s="287"/>
      <c r="AZ32" s="287"/>
      <c r="BA32" s="287"/>
    </row>
    <row r="33" spans="1:57" ht="33" customHeight="1" x14ac:dyDescent="0.25">
      <c r="A33" s="772" t="s">
        <v>171</v>
      </c>
      <c r="B33" s="773"/>
      <c r="C33" s="773"/>
      <c r="D33" s="773"/>
      <c r="E33" s="773"/>
      <c r="F33" s="773"/>
      <c r="G33" s="773"/>
      <c r="H33" s="773"/>
      <c r="I33" s="773"/>
      <c r="J33" s="773"/>
      <c r="K33" s="773"/>
      <c r="L33" s="773"/>
      <c r="M33" s="773"/>
      <c r="N33" s="773"/>
      <c r="O33" s="768"/>
      <c r="P33" s="769"/>
      <c r="Q33" s="769"/>
      <c r="R33" s="770"/>
      <c r="S33" s="768"/>
      <c r="T33" s="768"/>
      <c r="U33" s="769"/>
      <c r="V33" s="769"/>
      <c r="W33" s="769"/>
      <c r="X33" s="775"/>
      <c r="Y33" s="776"/>
      <c r="Z33" s="283"/>
      <c r="AA33" s="777"/>
      <c r="AB33" s="778"/>
      <c r="AC33" s="778"/>
      <c r="AD33" s="778"/>
      <c r="AE33" s="778"/>
      <c r="AF33" s="778"/>
      <c r="AG33" s="778"/>
      <c r="AH33" s="768"/>
      <c r="AI33" s="768"/>
      <c r="AJ33" s="768"/>
      <c r="AK33" s="768"/>
      <c r="AL33" s="769"/>
      <c r="AM33" s="769"/>
      <c r="AN33" s="769"/>
      <c r="AO33" s="288"/>
      <c r="AP33" s="771"/>
      <c r="AQ33" s="771"/>
      <c r="AR33" s="771"/>
      <c r="AS33" s="770"/>
      <c r="AT33" s="769"/>
      <c r="AU33" s="769"/>
      <c r="AV33" s="769"/>
      <c r="AW33" s="769"/>
      <c r="AX33" s="769"/>
      <c r="AY33" s="770"/>
      <c r="AZ33" s="770"/>
      <c r="BA33" s="770"/>
    </row>
    <row r="34" spans="1:57" s="268" customFormat="1" ht="18.75" x14ac:dyDescent="0.3">
      <c r="A34" s="265"/>
      <c r="B34" s="265"/>
      <c r="C34" s="265"/>
      <c r="D34" s="265"/>
      <c r="E34" s="265"/>
      <c r="F34" s="265"/>
      <c r="G34" s="265"/>
      <c r="H34" s="265"/>
      <c r="I34" s="265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7"/>
      <c r="AX34" s="267"/>
      <c r="AY34" s="267"/>
      <c r="AZ34" s="267"/>
      <c r="BA34" s="267"/>
      <c r="BB34" s="258"/>
      <c r="BC34" s="258"/>
      <c r="BD34" s="258"/>
      <c r="BE34" s="258"/>
    </row>
  </sheetData>
  <sheetProtection selectLockedCells="1" selectUnlockedCells="1"/>
  <mergeCells count="110">
    <mergeCell ref="AS20:BA20"/>
    <mergeCell ref="AP26:AR29"/>
    <mergeCell ref="O26:Q28"/>
    <mergeCell ref="P7:AM7"/>
    <mergeCell ref="P8:AM8"/>
    <mergeCell ref="P9:AM9"/>
    <mergeCell ref="A7:O7"/>
    <mergeCell ref="AN7:BA7"/>
    <mergeCell ref="A26:B28"/>
    <mergeCell ref="X16:AA16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N3:BA4"/>
    <mergeCell ref="A4:O4"/>
    <mergeCell ref="P5:AM5"/>
    <mergeCell ref="A6:O6"/>
    <mergeCell ref="AO6:BA6"/>
    <mergeCell ref="A16:A17"/>
    <mergeCell ref="B16:E16"/>
    <mergeCell ref="F16:I16"/>
    <mergeCell ref="J16:M16"/>
    <mergeCell ref="N16:R16"/>
    <mergeCell ref="S16:W16"/>
    <mergeCell ref="AN9:BA10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H33:AJ33"/>
    <mergeCell ref="AK33:AN33"/>
    <mergeCell ref="AK32:AN32"/>
    <mergeCell ref="AS33:AX33"/>
    <mergeCell ref="AY33:BA33"/>
    <mergeCell ref="AP33:AR33"/>
    <mergeCell ref="A33:N33"/>
    <mergeCell ref="O33:Q33"/>
    <mergeCell ref="R33:S33"/>
    <mergeCell ref="T33:W33"/>
    <mergeCell ref="G32:I32"/>
    <mergeCell ref="J32:N32"/>
    <mergeCell ref="O32:Q32"/>
    <mergeCell ref="R32:S32"/>
    <mergeCell ref="X33:Y33"/>
    <mergeCell ref="AA33:AG33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P30:AR31"/>
    <mergeCell ref="AA31:AG31"/>
    <mergeCell ref="AH31:AJ31"/>
    <mergeCell ref="O29:Q29"/>
    <mergeCell ref="BB16:BE16"/>
    <mergeCell ref="AP25:BA25"/>
    <mergeCell ref="AB16:AE16"/>
    <mergeCell ref="AF16:AI16"/>
    <mergeCell ref="AJ16:AN16"/>
    <mergeCell ref="AO16:AR16"/>
    <mergeCell ref="AS16:AW16"/>
    <mergeCell ref="AX16:BA16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7"/>
  <sheetViews>
    <sheetView zoomScale="105" zoomScaleNormal="105" workbookViewId="0">
      <pane ySplit="8" topLeftCell="A39" activePane="bottomLeft" state="frozen"/>
      <selection pane="bottomLeft" activeCell="B49" sqref="B49"/>
    </sheetView>
  </sheetViews>
  <sheetFormatPr defaultRowHeight="15" x14ac:dyDescent="0.25"/>
  <cols>
    <col min="1" max="1" width="8.28515625" customWidth="1"/>
    <col min="2" max="2" width="74.28515625" customWidth="1"/>
    <col min="3" max="6" width="6.7109375" style="251" customWidth="1"/>
    <col min="7" max="13" width="6.7109375" customWidth="1"/>
    <col min="14" max="22" width="4.28515625" customWidth="1"/>
  </cols>
  <sheetData>
    <row r="1" spans="1:22" ht="33.75" customHeight="1" thickBot="1" x14ac:dyDescent="0.3">
      <c r="A1" s="913" t="s">
        <v>167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5"/>
    </row>
    <row r="2" spans="1:22" ht="15.75" customHeight="1" x14ac:dyDescent="0.25">
      <c r="A2" s="916" t="s">
        <v>0</v>
      </c>
      <c r="B2" s="919" t="s">
        <v>1</v>
      </c>
      <c r="C2" s="922" t="s">
        <v>2</v>
      </c>
      <c r="D2" s="923"/>
      <c r="E2" s="923"/>
      <c r="F2" s="924"/>
      <c r="G2" s="925" t="s">
        <v>3</v>
      </c>
      <c r="H2" s="928" t="s">
        <v>4</v>
      </c>
      <c r="I2" s="929"/>
      <c r="J2" s="929"/>
      <c r="K2" s="929"/>
      <c r="L2" s="929"/>
      <c r="M2" s="930"/>
      <c r="N2" s="931" t="s">
        <v>5</v>
      </c>
      <c r="O2" s="932"/>
      <c r="P2" s="932"/>
      <c r="Q2" s="932"/>
      <c r="R2" s="932"/>
      <c r="S2" s="932"/>
      <c r="T2" s="932"/>
      <c r="U2" s="932"/>
      <c r="V2" s="933"/>
    </row>
    <row r="3" spans="1:22" ht="15.75" customHeight="1" thickBot="1" x14ac:dyDescent="0.3">
      <c r="A3" s="917"/>
      <c r="B3" s="920"/>
      <c r="C3" s="937" t="s">
        <v>6</v>
      </c>
      <c r="D3" s="940" t="s">
        <v>7</v>
      </c>
      <c r="E3" s="943" t="s">
        <v>8</v>
      </c>
      <c r="F3" s="944"/>
      <c r="G3" s="926"/>
      <c r="H3" s="980" t="s">
        <v>9</v>
      </c>
      <c r="I3" s="954" t="s">
        <v>10</v>
      </c>
      <c r="J3" s="955"/>
      <c r="K3" s="955"/>
      <c r="L3" s="956"/>
      <c r="M3" s="948" t="s">
        <v>11</v>
      </c>
      <c r="N3" s="934"/>
      <c r="O3" s="935"/>
      <c r="P3" s="935"/>
      <c r="Q3" s="935"/>
      <c r="R3" s="935"/>
      <c r="S3" s="935"/>
      <c r="T3" s="935"/>
      <c r="U3" s="935"/>
      <c r="V3" s="936"/>
    </row>
    <row r="4" spans="1:22" ht="15.75" customHeight="1" thickBot="1" x14ac:dyDescent="0.3">
      <c r="A4" s="917"/>
      <c r="B4" s="920"/>
      <c r="C4" s="938"/>
      <c r="D4" s="941"/>
      <c r="E4" s="940" t="s">
        <v>12</v>
      </c>
      <c r="F4" s="951" t="s">
        <v>13</v>
      </c>
      <c r="G4" s="926"/>
      <c r="H4" s="981"/>
      <c r="I4" s="945" t="s">
        <v>14</v>
      </c>
      <c r="J4" s="945" t="s">
        <v>15</v>
      </c>
      <c r="K4" s="945" t="s">
        <v>16</v>
      </c>
      <c r="L4" s="945" t="s">
        <v>17</v>
      </c>
      <c r="M4" s="949"/>
      <c r="N4" s="966" t="s">
        <v>18</v>
      </c>
      <c r="O4" s="967"/>
      <c r="P4" s="968"/>
      <c r="Q4" s="966" t="s">
        <v>19</v>
      </c>
      <c r="R4" s="967"/>
      <c r="S4" s="968"/>
      <c r="T4" s="966" t="s">
        <v>20</v>
      </c>
      <c r="U4" s="967"/>
      <c r="V4" s="968"/>
    </row>
    <row r="5" spans="1:22" ht="15.75" customHeight="1" thickBot="1" x14ac:dyDescent="0.3">
      <c r="A5" s="917"/>
      <c r="B5" s="920"/>
      <c r="C5" s="938"/>
      <c r="D5" s="941"/>
      <c r="E5" s="941"/>
      <c r="F5" s="952"/>
      <c r="G5" s="926"/>
      <c r="H5" s="981"/>
      <c r="I5" s="946"/>
      <c r="J5" s="946"/>
      <c r="K5" s="946"/>
      <c r="L5" s="946"/>
      <c r="M5" s="949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.75" customHeight="1" thickBot="1" x14ac:dyDescent="0.3">
      <c r="A6" s="917"/>
      <c r="B6" s="920"/>
      <c r="C6" s="938"/>
      <c r="D6" s="941"/>
      <c r="E6" s="941"/>
      <c r="F6" s="952"/>
      <c r="G6" s="926"/>
      <c r="H6" s="981"/>
      <c r="I6" s="946"/>
      <c r="J6" s="946"/>
      <c r="K6" s="946"/>
      <c r="L6" s="946"/>
      <c r="M6" s="949"/>
      <c r="N6" s="966" t="s">
        <v>27</v>
      </c>
      <c r="O6" s="967"/>
      <c r="P6" s="967"/>
      <c r="Q6" s="967"/>
      <c r="R6" s="967"/>
      <c r="S6" s="967"/>
      <c r="T6" s="967"/>
      <c r="U6" s="967"/>
      <c r="V6" s="968"/>
    </row>
    <row r="7" spans="1:22" ht="15.75" customHeight="1" thickBot="1" x14ac:dyDescent="0.3">
      <c r="A7" s="918"/>
      <c r="B7" s="921"/>
      <c r="C7" s="939"/>
      <c r="D7" s="942"/>
      <c r="E7" s="942"/>
      <c r="F7" s="953"/>
      <c r="G7" s="927"/>
      <c r="H7" s="982"/>
      <c r="I7" s="947"/>
      <c r="J7" s="947"/>
      <c r="K7" s="947"/>
      <c r="L7" s="947"/>
      <c r="M7" s="950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.75" customHeight="1" thickBot="1" x14ac:dyDescent="0.35">
      <c r="A8" s="5">
        <v>1</v>
      </c>
      <c r="B8" s="6">
        <v>2</v>
      </c>
      <c r="C8" s="455">
        <v>3</v>
      </c>
      <c r="D8" s="456">
        <v>4</v>
      </c>
      <c r="E8" s="455">
        <v>5</v>
      </c>
      <c r="F8" s="456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6.5" customHeight="1" thickBot="1" x14ac:dyDescent="0.3">
      <c r="A9" s="976" t="s">
        <v>28</v>
      </c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7"/>
      <c r="O9" s="977"/>
      <c r="P9" s="977"/>
      <c r="Q9" s="977"/>
      <c r="R9" s="977"/>
      <c r="S9" s="977"/>
      <c r="T9" s="977"/>
      <c r="U9" s="977"/>
      <c r="V9" s="979"/>
    </row>
    <row r="10" spans="1:22" ht="16.5" customHeight="1" thickBot="1" x14ac:dyDescent="0.3">
      <c r="A10" s="969" t="s">
        <v>29</v>
      </c>
      <c r="B10" s="970"/>
      <c r="C10" s="970"/>
      <c r="D10" s="970"/>
      <c r="E10" s="970"/>
      <c r="F10" s="970"/>
      <c r="G10" s="970"/>
      <c r="H10" s="970"/>
      <c r="I10" s="970"/>
      <c r="J10" s="970"/>
      <c r="K10" s="970"/>
      <c r="L10" s="970"/>
      <c r="M10" s="970"/>
      <c r="N10" s="970"/>
      <c r="O10" s="970"/>
      <c r="P10" s="970"/>
      <c r="Q10" s="970"/>
      <c r="R10" s="970"/>
      <c r="S10" s="970"/>
      <c r="T10" s="970"/>
      <c r="U10" s="971"/>
      <c r="V10" s="972"/>
    </row>
    <row r="11" spans="1:22" ht="15.75" customHeight="1" thickBot="1" x14ac:dyDescent="0.3">
      <c r="A11" s="7" t="s">
        <v>30</v>
      </c>
      <c r="B11" s="461" t="s">
        <v>245</v>
      </c>
      <c r="C11" s="51"/>
      <c r="D11" s="52"/>
      <c r="E11" s="52"/>
      <c r="F11" s="354"/>
      <c r="G11" s="463">
        <v>6</v>
      </c>
      <c r="H11" s="464">
        <f>G11*30</f>
        <v>180</v>
      </c>
      <c r="I11" s="66"/>
      <c r="J11" s="67"/>
      <c r="K11" s="67"/>
      <c r="L11" s="67"/>
      <c r="M11" s="147"/>
      <c r="N11" s="56"/>
      <c r="O11" s="57"/>
      <c r="P11" s="58"/>
      <c r="Q11" s="56"/>
      <c r="R11" s="57"/>
      <c r="S11" s="58"/>
      <c r="T11" s="51"/>
      <c r="U11" s="52"/>
      <c r="V11" s="60"/>
    </row>
    <row r="12" spans="1:22" ht="15.75" customHeight="1" thickBot="1" x14ac:dyDescent="0.3">
      <c r="A12" s="7" t="s">
        <v>32</v>
      </c>
      <c r="B12" s="462" t="s">
        <v>250</v>
      </c>
      <c r="C12" s="9"/>
      <c r="D12" s="10"/>
      <c r="E12" s="10"/>
      <c r="F12" s="11"/>
      <c r="G12" s="465">
        <v>6</v>
      </c>
      <c r="H12" s="466">
        <f>G12*30</f>
        <v>180</v>
      </c>
      <c r="I12" s="13"/>
      <c r="J12" s="14"/>
      <c r="K12" s="14"/>
      <c r="L12" s="14"/>
      <c r="M12" s="15"/>
      <c r="N12" s="16"/>
      <c r="O12" s="17"/>
      <c r="P12" s="18"/>
      <c r="Q12" s="19"/>
      <c r="R12" s="20"/>
      <c r="S12" s="21"/>
      <c r="T12" s="19"/>
      <c r="U12" s="20"/>
      <c r="V12" s="22"/>
    </row>
    <row r="13" spans="1:22" ht="15.75" customHeight="1" thickBot="1" x14ac:dyDescent="0.3">
      <c r="A13" s="49" t="s">
        <v>33</v>
      </c>
      <c r="B13" s="467" t="s">
        <v>246</v>
      </c>
      <c r="C13" s="74"/>
      <c r="D13" s="82"/>
      <c r="E13" s="75"/>
      <c r="F13" s="76"/>
      <c r="G13" s="463">
        <v>3</v>
      </c>
      <c r="H13" s="466">
        <f t="shared" ref="H13" si="0">G13*30</f>
        <v>90</v>
      </c>
      <c r="I13" s="13"/>
      <c r="J13" s="83"/>
      <c r="K13" s="84"/>
      <c r="L13" s="84"/>
      <c r="M13" s="15"/>
      <c r="N13" s="77"/>
      <c r="O13" s="62"/>
      <c r="P13" s="78"/>
      <c r="Q13" s="77"/>
      <c r="R13" s="62"/>
      <c r="S13" s="78"/>
      <c r="T13" s="70"/>
      <c r="U13" s="71"/>
      <c r="V13" s="72"/>
    </row>
    <row r="14" spans="1:22" ht="15.75" customHeight="1" thickBot="1" x14ac:dyDescent="0.3">
      <c r="A14" s="49" t="s">
        <v>34</v>
      </c>
      <c r="B14" s="73" t="s">
        <v>173</v>
      </c>
      <c r="C14" s="74">
        <v>1</v>
      </c>
      <c r="D14" s="82"/>
      <c r="E14" s="75"/>
      <c r="F14" s="76"/>
      <c r="G14" s="53">
        <v>4</v>
      </c>
      <c r="H14" s="93">
        <f>G14*30</f>
        <v>120</v>
      </c>
      <c r="I14" s="13">
        <f t="shared" ref="I14:I15" si="1">SUM(J14+K14+L14)</f>
        <v>60</v>
      </c>
      <c r="J14" s="83">
        <v>30</v>
      </c>
      <c r="K14" s="84"/>
      <c r="L14" s="84">
        <v>30</v>
      </c>
      <c r="M14" s="68">
        <f>H14-I14</f>
        <v>60</v>
      </c>
      <c r="N14" s="77">
        <v>4</v>
      </c>
      <c r="O14" s="62"/>
      <c r="P14" s="78"/>
      <c r="Q14" s="77"/>
      <c r="R14" s="62"/>
      <c r="S14" s="78"/>
      <c r="T14" s="77"/>
      <c r="U14" s="62"/>
      <c r="V14" s="79"/>
    </row>
    <row r="15" spans="1:22" ht="15.75" customHeight="1" thickBot="1" x14ac:dyDescent="0.3">
      <c r="A15" s="127" t="s">
        <v>35</v>
      </c>
      <c r="B15" s="73" t="s">
        <v>324</v>
      </c>
      <c r="C15" s="74"/>
      <c r="D15" s="82" t="s">
        <v>22</v>
      </c>
      <c r="E15" s="75"/>
      <c r="F15" s="76"/>
      <c r="G15" s="140">
        <v>3</v>
      </c>
      <c r="H15" s="93">
        <f>G15*30</f>
        <v>90</v>
      </c>
      <c r="I15" s="13">
        <f t="shared" si="1"/>
        <v>36</v>
      </c>
      <c r="J15" s="141">
        <v>18</v>
      </c>
      <c r="K15" s="142"/>
      <c r="L15" s="142">
        <v>18</v>
      </c>
      <c r="M15" s="68">
        <f>H15-I15</f>
        <v>54</v>
      </c>
      <c r="N15" s="70"/>
      <c r="O15" s="71"/>
      <c r="P15" s="86">
        <v>4</v>
      </c>
      <c r="Q15" s="70"/>
      <c r="R15" s="71"/>
      <c r="S15" s="86"/>
      <c r="T15" s="70"/>
      <c r="U15" s="71"/>
      <c r="V15" s="72"/>
    </row>
    <row r="16" spans="1:22" ht="15.75" customHeight="1" thickBot="1" x14ac:dyDescent="0.3">
      <c r="A16" s="478" t="s">
        <v>36</v>
      </c>
      <c r="B16" s="479" t="s">
        <v>247</v>
      </c>
      <c r="C16" s="482"/>
      <c r="D16" s="71"/>
      <c r="E16" s="483"/>
      <c r="F16" s="484"/>
      <c r="G16" s="486">
        <v>3</v>
      </c>
      <c r="H16" s="468">
        <f>G16*30</f>
        <v>90</v>
      </c>
      <c r="I16" s="355"/>
      <c r="J16" s="488"/>
      <c r="K16" s="488"/>
      <c r="L16" s="488"/>
      <c r="M16" s="356"/>
      <c r="N16" s="491"/>
      <c r="O16" s="492"/>
      <c r="P16" s="87"/>
      <c r="Q16" s="482"/>
      <c r="R16" s="493"/>
      <c r="S16" s="494"/>
      <c r="T16" s="482"/>
      <c r="U16" s="493"/>
      <c r="V16" s="495"/>
    </row>
    <row r="17" spans="1:22" ht="15.75" customHeight="1" x14ac:dyDescent="0.25">
      <c r="A17" s="256" t="s">
        <v>37</v>
      </c>
      <c r="B17" s="8" t="s">
        <v>56</v>
      </c>
      <c r="C17" s="9"/>
      <c r="D17" s="69"/>
      <c r="E17" s="10"/>
      <c r="F17" s="11"/>
      <c r="G17" s="12">
        <f>SUM(G18:G19)</f>
        <v>5</v>
      </c>
      <c r="H17" s="499">
        <f>SUM(H18:H19)</f>
        <v>150</v>
      </c>
      <c r="I17" s="14">
        <f>SUM(I18:I19)</f>
        <v>60</v>
      </c>
      <c r="J17" s="14">
        <f>SUM(J18:J19)</f>
        <v>30</v>
      </c>
      <c r="K17" s="14"/>
      <c r="L17" s="14">
        <f>SUM(L18:L19)</f>
        <v>30</v>
      </c>
      <c r="M17" s="500">
        <f>SUM(M18:M19)</f>
        <v>30</v>
      </c>
      <c r="N17" s="378"/>
      <c r="O17" s="379"/>
      <c r="P17" s="380"/>
      <c r="Q17" s="9"/>
      <c r="R17" s="17"/>
      <c r="S17" s="381"/>
      <c r="T17" s="16"/>
      <c r="U17" s="17"/>
      <c r="V17" s="381"/>
    </row>
    <row r="18" spans="1:22" s="418" customFormat="1" ht="15.75" customHeight="1" x14ac:dyDescent="0.25">
      <c r="A18" s="23" t="s">
        <v>227</v>
      </c>
      <c r="B18" s="481" t="s">
        <v>248</v>
      </c>
      <c r="C18" s="24"/>
      <c r="D18" s="25"/>
      <c r="E18" s="26"/>
      <c r="F18" s="27"/>
      <c r="G18" s="497">
        <v>2</v>
      </c>
      <c r="H18" s="498">
        <f>G18*30</f>
        <v>60</v>
      </c>
      <c r="I18" s="501"/>
      <c r="J18" s="501"/>
      <c r="K18" s="501"/>
      <c r="L18" s="501"/>
      <c r="M18" s="502"/>
      <c r="N18" s="31"/>
      <c r="O18" s="32"/>
      <c r="P18" s="33"/>
      <c r="Q18" s="24"/>
      <c r="R18" s="29"/>
      <c r="S18" s="35"/>
      <c r="T18" s="496"/>
      <c r="U18" s="29"/>
      <c r="V18" s="35"/>
    </row>
    <row r="19" spans="1:22" s="418" customFormat="1" ht="15.75" customHeight="1" thickBot="1" x14ac:dyDescent="0.3">
      <c r="A19" s="36" t="s">
        <v>228</v>
      </c>
      <c r="B19" s="37" t="s">
        <v>262</v>
      </c>
      <c r="C19" s="38">
        <v>3</v>
      </c>
      <c r="D19" s="126"/>
      <c r="E19" s="39"/>
      <c r="F19" s="40"/>
      <c r="G19" s="487">
        <v>3</v>
      </c>
      <c r="H19" s="489">
        <f>G19*30</f>
        <v>90</v>
      </c>
      <c r="I19" s="503">
        <f>SUM(J19+K19+L19)</f>
        <v>60</v>
      </c>
      <c r="J19" s="490">
        <v>30</v>
      </c>
      <c r="K19" s="490"/>
      <c r="L19" s="490">
        <v>30</v>
      </c>
      <c r="M19" s="504">
        <f>H19-I19</f>
        <v>30</v>
      </c>
      <c r="N19" s="44"/>
      <c r="O19" s="45"/>
      <c r="P19" s="46"/>
      <c r="Q19" s="38">
        <v>4</v>
      </c>
      <c r="R19" s="42"/>
      <c r="S19" s="48"/>
      <c r="T19" s="382"/>
      <c r="U19" s="42"/>
      <c r="V19" s="48"/>
    </row>
    <row r="20" spans="1:22" ht="15.75" customHeight="1" thickBot="1" x14ac:dyDescent="0.3">
      <c r="A20" s="255" t="s">
        <v>38</v>
      </c>
      <c r="B20" s="480" t="s">
        <v>249</v>
      </c>
      <c r="C20" s="357"/>
      <c r="D20" s="360"/>
      <c r="E20" s="360"/>
      <c r="F20" s="485"/>
      <c r="G20" s="469">
        <v>3</v>
      </c>
      <c r="H20" s="563">
        <f>G20*30</f>
        <v>90</v>
      </c>
      <c r="I20" s="400"/>
      <c r="J20" s="400"/>
      <c r="K20" s="400"/>
      <c r="L20" s="400"/>
      <c r="M20" s="167"/>
      <c r="N20" s="367"/>
      <c r="O20" s="361"/>
      <c r="P20" s="362"/>
      <c r="Q20" s="367"/>
      <c r="R20" s="361"/>
      <c r="S20" s="362"/>
      <c r="T20" s="357"/>
      <c r="U20" s="360"/>
      <c r="V20" s="364"/>
    </row>
    <row r="21" spans="1:22" s="418" customFormat="1" ht="15.75" customHeight="1" thickBot="1" x14ac:dyDescent="0.3">
      <c r="A21" s="255" t="s">
        <v>174</v>
      </c>
      <c r="B21" s="480" t="s">
        <v>251</v>
      </c>
      <c r="C21" s="357"/>
      <c r="D21" s="360"/>
      <c r="E21" s="360"/>
      <c r="F21" s="485"/>
      <c r="G21" s="469">
        <v>4</v>
      </c>
      <c r="H21" s="464">
        <f>G21*30</f>
        <v>120</v>
      </c>
      <c r="I21" s="66"/>
      <c r="J21" s="66"/>
      <c r="K21" s="66"/>
      <c r="L21" s="66"/>
      <c r="M21" s="147"/>
      <c r="N21" s="367"/>
      <c r="O21" s="361"/>
      <c r="P21" s="362"/>
      <c r="Q21" s="367"/>
      <c r="R21" s="361"/>
      <c r="S21" s="362"/>
      <c r="T21" s="357"/>
      <c r="U21" s="360"/>
      <c r="V21" s="364"/>
    </row>
    <row r="22" spans="1:22" ht="15.75" customHeight="1" thickBot="1" x14ac:dyDescent="0.3">
      <c r="A22" s="49" t="s">
        <v>39</v>
      </c>
      <c r="B22" s="467" t="s">
        <v>252</v>
      </c>
      <c r="C22" s="80"/>
      <c r="D22" s="82"/>
      <c r="E22" s="75"/>
      <c r="F22" s="76"/>
      <c r="G22" s="463">
        <v>3</v>
      </c>
      <c r="H22" s="464">
        <f t="shared" ref="H22" si="2">G22*30</f>
        <v>90</v>
      </c>
      <c r="I22" s="66"/>
      <c r="J22" s="81"/>
      <c r="K22" s="81"/>
      <c r="L22" s="81"/>
      <c r="M22" s="147"/>
      <c r="N22" s="70"/>
      <c r="O22" s="71"/>
      <c r="P22" s="86"/>
      <c r="Q22" s="70"/>
      <c r="R22" s="71"/>
      <c r="S22" s="87"/>
      <c r="T22" s="70"/>
      <c r="U22" s="71"/>
      <c r="V22" s="72"/>
    </row>
    <row r="23" spans="1:22" s="418" customFormat="1" ht="16.5" customHeight="1" thickBot="1" x14ac:dyDescent="0.3">
      <c r="A23" s="908" t="s">
        <v>244</v>
      </c>
      <c r="B23" s="909"/>
      <c r="C23" s="909"/>
      <c r="D23" s="909"/>
      <c r="E23" s="909"/>
      <c r="F23" s="983"/>
      <c r="G23" s="469">
        <f>SUM(G11,G12,G13,G16,G18,G20,G21,G22)</f>
        <v>30</v>
      </c>
      <c r="H23" s="471">
        <f>SUM(H11,H12,H13,H16,H18,H20,H21,H22)</f>
        <v>900</v>
      </c>
      <c r="I23" s="181"/>
      <c r="J23" s="181"/>
      <c r="K23" s="181"/>
      <c r="L23" s="181"/>
      <c r="M23" s="182"/>
      <c r="N23" s="472"/>
      <c r="O23" s="85"/>
      <c r="P23" s="473"/>
      <c r="Q23" s="474"/>
      <c r="R23" s="85"/>
      <c r="S23" s="475"/>
      <c r="T23" s="474"/>
      <c r="U23" s="85"/>
      <c r="V23" s="475"/>
    </row>
    <row r="24" spans="1:22" s="418" customFormat="1" ht="16.5" customHeight="1" thickBot="1" x14ac:dyDescent="0.3">
      <c r="A24" s="906" t="s">
        <v>225</v>
      </c>
      <c r="B24" s="907"/>
      <c r="C24" s="907"/>
      <c r="D24" s="907"/>
      <c r="E24" s="907"/>
      <c r="F24" s="984"/>
      <c r="G24" s="88">
        <f>SUM(G14,G15,G19)</f>
        <v>10</v>
      </c>
      <c r="H24" s="89">
        <f t="shared" ref="H24:M24" si="3">SUM(H14,H15,H19)</f>
        <v>300</v>
      </c>
      <c r="I24" s="81">
        <f t="shared" si="3"/>
        <v>156</v>
      </c>
      <c r="J24" s="81">
        <f t="shared" si="3"/>
        <v>78</v>
      </c>
      <c r="K24" s="81">
        <f t="shared" si="3"/>
        <v>0</v>
      </c>
      <c r="L24" s="81">
        <f t="shared" si="3"/>
        <v>78</v>
      </c>
      <c r="M24" s="91">
        <f t="shared" si="3"/>
        <v>144</v>
      </c>
      <c r="N24" s="92">
        <f t="shared" ref="N24:V24" si="4">SUM(N11:N22)</f>
        <v>4</v>
      </c>
      <c r="O24" s="81">
        <f t="shared" si="4"/>
        <v>0</v>
      </c>
      <c r="P24" s="90">
        <f t="shared" si="4"/>
        <v>4</v>
      </c>
      <c r="Q24" s="89">
        <f t="shared" si="4"/>
        <v>4</v>
      </c>
      <c r="R24" s="81">
        <f t="shared" si="4"/>
        <v>0</v>
      </c>
      <c r="S24" s="91">
        <f t="shared" si="4"/>
        <v>0</v>
      </c>
      <c r="T24" s="92">
        <f t="shared" si="4"/>
        <v>0</v>
      </c>
      <c r="U24" s="81">
        <f t="shared" si="4"/>
        <v>0</v>
      </c>
      <c r="V24" s="91">
        <f t="shared" si="4"/>
        <v>0</v>
      </c>
    </row>
    <row r="25" spans="1:22" ht="16.5" customHeight="1" thickBot="1" x14ac:dyDescent="0.3">
      <c r="A25" s="906" t="s">
        <v>226</v>
      </c>
      <c r="B25" s="907"/>
      <c r="C25" s="907"/>
      <c r="D25" s="907"/>
      <c r="E25" s="907"/>
      <c r="F25" s="984"/>
      <c r="G25" s="88">
        <f>SUM(G23,G24)</f>
        <v>40</v>
      </c>
      <c r="H25" s="470">
        <f>SUM(H23,H24)</f>
        <v>1200</v>
      </c>
      <c r="I25" s="409"/>
      <c r="J25" s="409"/>
      <c r="K25" s="409"/>
      <c r="L25" s="409"/>
      <c r="M25" s="410"/>
      <c r="N25" s="476"/>
      <c r="O25" s="409"/>
      <c r="P25" s="477"/>
      <c r="Q25" s="408"/>
      <c r="R25" s="409"/>
      <c r="S25" s="410"/>
      <c r="T25" s="408"/>
      <c r="U25" s="409"/>
      <c r="V25" s="410"/>
    </row>
    <row r="26" spans="1:22" ht="16.5" customHeight="1" thickBot="1" x14ac:dyDescent="0.3">
      <c r="A26" s="985" t="s">
        <v>40</v>
      </c>
      <c r="B26" s="986"/>
      <c r="C26" s="986"/>
      <c r="D26" s="986"/>
      <c r="E26" s="986"/>
      <c r="F26" s="986"/>
      <c r="G26" s="986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8"/>
      <c r="V26" s="989"/>
    </row>
    <row r="27" spans="1:22" s="251" customFormat="1" ht="15.75" customHeight="1" thickBot="1" x14ac:dyDescent="0.3">
      <c r="A27" s="49" t="s">
        <v>41</v>
      </c>
      <c r="B27" s="366" t="s">
        <v>42</v>
      </c>
      <c r="C27" s="80"/>
      <c r="D27" s="82">
        <v>1</v>
      </c>
      <c r="E27" s="75"/>
      <c r="F27" s="76"/>
      <c r="G27" s="53">
        <v>3</v>
      </c>
      <c r="H27" s="93">
        <f t="shared" ref="H27:H29" si="5">G27*30</f>
        <v>90</v>
      </c>
      <c r="I27" s="66">
        <f t="shared" ref="I27:I28" si="6">SUM(J27+K27+L27)</f>
        <v>30</v>
      </c>
      <c r="J27" s="83">
        <v>16</v>
      </c>
      <c r="K27" s="84"/>
      <c r="L27" s="84">
        <v>14</v>
      </c>
      <c r="M27" s="68">
        <f t="shared" ref="M27:M48" si="7">H27-I27</f>
        <v>60</v>
      </c>
      <c r="N27" s="74">
        <v>2</v>
      </c>
      <c r="O27" s="82"/>
      <c r="P27" s="94"/>
      <c r="Q27" s="95"/>
      <c r="R27" s="96"/>
      <c r="S27" s="94"/>
      <c r="T27" s="95"/>
      <c r="U27" s="96"/>
      <c r="V27" s="97"/>
    </row>
    <row r="28" spans="1:22" ht="15.75" customHeight="1" thickBot="1" x14ac:dyDescent="0.3">
      <c r="A28" s="127" t="s">
        <v>43</v>
      </c>
      <c r="B28" s="129" t="s">
        <v>177</v>
      </c>
      <c r="C28" s="130">
        <v>1</v>
      </c>
      <c r="D28" s="131"/>
      <c r="E28" s="131"/>
      <c r="F28" s="132"/>
      <c r="G28" s="88">
        <v>5</v>
      </c>
      <c r="H28" s="93">
        <f>G28*30</f>
        <v>150</v>
      </c>
      <c r="I28" s="66">
        <f t="shared" si="6"/>
        <v>60</v>
      </c>
      <c r="J28" s="134">
        <v>30</v>
      </c>
      <c r="K28" s="135"/>
      <c r="L28" s="135">
        <v>30</v>
      </c>
      <c r="M28" s="68">
        <f t="shared" si="7"/>
        <v>90</v>
      </c>
      <c r="N28" s="136">
        <v>4</v>
      </c>
      <c r="O28" s="137"/>
      <c r="P28" s="138"/>
      <c r="Q28" s="136"/>
      <c r="R28" s="137"/>
      <c r="S28" s="138"/>
      <c r="T28" s="136"/>
      <c r="U28" s="137"/>
      <c r="V28" s="139"/>
    </row>
    <row r="29" spans="1:22" ht="15.75" customHeight="1" thickBot="1" x14ac:dyDescent="0.3">
      <c r="A29" s="49" t="s">
        <v>44</v>
      </c>
      <c r="B29" s="73" t="s">
        <v>118</v>
      </c>
      <c r="C29" s="74" t="s">
        <v>22</v>
      </c>
      <c r="D29" s="75"/>
      <c r="E29" s="75"/>
      <c r="F29" s="76"/>
      <c r="G29" s="53">
        <v>5</v>
      </c>
      <c r="H29" s="65">
        <f t="shared" si="5"/>
        <v>150</v>
      </c>
      <c r="I29" s="66">
        <f>SUM(J29+K29+L29)</f>
        <v>72</v>
      </c>
      <c r="J29" s="66">
        <v>36</v>
      </c>
      <c r="K29" s="66"/>
      <c r="L29" s="66">
        <v>36</v>
      </c>
      <c r="M29" s="147">
        <f t="shared" si="7"/>
        <v>78</v>
      </c>
      <c r="N29" s="77"/>
      <c r="O29" s="62">
        <v>4</v>
      </c>
      <c r="P29" s="78">
        <v>4</v>
      </c>
      <c r="Q29" s="77"/>
      <c r="R29" s="62"/>
      <c r="S29" s="78"/>
      <c r="T29" s="77"/>
      <c r="U29" s="62"/>
      <c r="V29" s="79"/>
    </row>
    <row r="30" spans="1:22" ht="15.75" customHeight="1" thickBot="1" x14ac:dyDescent="0.3">
      <c r="A30" s="255" t="s">
        <v>45</v>
      </c>
      <c r="B30" s="129" t="s">
        <v>176</v>
      </c>
      <c r="C30" s="457" t="s">
        <v>22</v>
      </c>
      <c r="D30" s="131"/>
      <c r="E30" s="131"/>
      <c r="F30" s="132"/>
      <c r="G30" s="88">
        <v>5</v>
      </c>
      <c r="H30" s="61">
        <f t="shared" ref="H30:H48" si="8">G30*30</f>
        <v>150</v>
      </c>
      <c r="I30" s="400">
        <f>SUM(J30+K30+L30)</f>
        <v>72</v>
      </c>
      <c r="J30" s="400">
        <v>36</v>
      </c>
      <c r="K30" s="400"/>
      <c r="L30" s="400">
        <v>36</v>
      </c>
      <c r="M30" s="167">
        <f t="shared" si="7"/>
        <v>78</v>
      </c>
      <c r="N30" s="136"/>
      <c r="O30" s="137">
        <v>4</v>
      </c>
      <c r="P30" s="138">
        <v>4</v>
      </c>
      <c r="Q30" s="136"/>
      <c r="R30" s="137"/>
      <c r="S30" s="362"/>
      <c r="T30" s="136"/>
      <c r="U30" s="137"/>
      <c r="V30" s="139"/>
    </row>
    <row r="31" spans="1:22" ht="15.75" customHeight="1" x14ac:dyDescent="0.25">
      <c r="A31" s="108" t="s">
        <v>46</v>
      </c>
      <c r="B31" s="112" t="s">
        <v>52</v>
      </c>
      <c r="C31" s="9"/>
      <c r="D31" s="10"/>
      <c r="E31" s="10"/>
      <c r="F31" s="113"/>
      <c r="G31" s="102">
        <f>SUM(G32+G33+G34)</f>
        <v>7</v>
      </c>
      <c r="H31" s="252">
        <f t="shared" si="8"/>
        <v>210</v>
      </c>
      <c r="I31" s="13">
        <f t="shared" ref="I31:I34" si="9">SUM(J31+K31+L31)</f>
        <v>114</v>
      </c>
      <c r="J31" s="103">
        <f>SUM(J32+J33+J34)</f>
        <v>48</v>
      </c>
      <c r="K31" s="103"/>
      <c r="L31" s="103">
        <f>SUM(L32+L33+L34)</f>
        <v>66</v>
      </c>
      <c r="M31" s="15">
        <f t="shared" si="7"/>
        <v>96</v>
      </c>
      <c r="N31" s="16"/>
      <c r="O31" s="17"/>
      <c r="P31" s="18"/>
      <c r="Q31" s="19"/>
      <c r="R31" s="20"/>
      <c r="S31" s="21"/>
      <c r="T31" s="104"/>
      <c r="U31" s="105"/>
      <c r="V31" s="106"/>
    </row>
    <row r="32" spans="1:22" ht="15.75" customHeight="1" x14ac:dyDescent="0.25">
      <c r="A32" s="114" t="s">
        <v>209</v>
      </c>
      <c r="B32" s="115" t="s">
        <v>183</v>
      </c>
      <c r="C32" s="24"/>
      <c r="D32" s="25">
        <v>3</v>
      </c>
      <c r="E32" s="26"/>
      <c r="F32" s="116"/>
      <c r="G32" s="117">
        <v>3</v>
      </c>
      <c r="H32" s="253">
        <f t="shared" si="8"/>
        <v>90</v>
      </c>
      <c r="I32" s="28">
        <f t="shared" si="9"/>
        <v>60</v>
      </c>
      <c r="J32" s="29">
        <v>30</v>
      </c>
      <c r="K32" s="29"/>
      <c r="L32" s="29">
        <v>30</v>
      </c>
      <c r="M32" s="30">
        <f t="shared" si="7"/>
        <v>30</v>
      </c>
      <c r="N32" s="31"/>
      <c r="O32" s="32"/>
      <c r="P32" s="33"/>
      <c r="Q32" s="24">
        <v>4</v>
      </c>
      <c r="R32" s="29"/>
      <c r="S32" s="34"/>
      <c r="T32" s="24"/>
      <c r="U32" s="29"/>
      <c r="V32" s="35"/>
    </row>
    <row r="33" spans="1:22" ht="15.75" customHeight="1" x14ac:dyDescent="0.25">
      <c r="A33" s="114" t="s">
        <v>210</v>
      </c>
      <c r="B33" s="115" t="s">
        <v>184</v>
      </c>
      <c r="C33" s="24" t="s">
        <v>24</v>
      </c>
      <c r="D33" s="26"/>
      <c r="E33" s="26"/>
      <c r="F33" s="116"/>
      <c r="G33" s="117">
        <v>3</v>
      </c>
      <c r="H33" s="253">
        <f t="shared" si="8"/>
        <v>90</v>
      </c>
      <c r="I33" s="28">
        <f t="shared" si="9"/>
        <v>36</v>
      </c>
      <c r="J33" s="29">
        <v>18</v>
      </c>
      <c r="K33" s="29"/>
      <c r="L33" s="29">
        <v>18</v>
      </c>
      <c r="M33" s="30">
        <f t="shared" si="7"/>
        <v>54</v>
      </c>
      <c r="N33" s="31"/>
      <c r="O33" s="32"/>
      <c r="P33" s="33"/>
      <c r="Q33" s="24"/>
      <c r="R33" s="29">
        <v>2</v>
      </c>
      <c r="S33" s="34">
        <v>2</v>
      </c>
      <c r="T33" s="24"/>
      <c r="U33" s="29"/>
      <c r="V33" s="35"/>
    </row>
    <row r="34" spans="1:22" ht="15.75" customHeight="1" thickBot="1" x14ac:dyDescent="0.3">
      <c r="A34" s="369" t="s">
        <v>211</v>
      </c>
      <c r="B34" s="118" t="s">
        <v>182</v>
      </c>
      <c r="C34" s="38"/>
      <c r="D34" s="39"/>
      <c r="E34" s="39"/>
      <c r="F34" s="48" t="s">
        <v>24</v>
      </c>
      <c r="G34" s="119">
        <v>1</v>
      </c>
      <c r="H34" s="254">
        <f t="shared" si="8"/>
        <v>30</v>
      </c>
      <c r="I34" s="41">
        <f t="shared" si="9"/>
        <v>18</v>
      </c>
      <c r="J34" s="42"/>
      <c r="K34" s="42"/>
      <c r="L34" s="42">
        <v>18</v>
      </c>
      <c r="M34" s="43">
        <f t="shared" si="7"/>
        <v>12</v>
      </c>
      <c r="N34" s="44"/>
      <c r="O34" s="45"/>
      <c r="P34" s="46"/>
      <c r="Q34" s="38"/>
      <c r="R34" s="42"/>
      <c r="S34" s="47">
        <v>2</v>
      </c>
      <c r="T34" s="38"/>
      <c r="U34" s="42"/>
      <c r="V34" s="48"/>
    </row>
    <row r="35" spans="1:22" ht="15" customHeight="1" thickBot="1" x14ac:dyDescent="0.3">
      <c r="A35" s="255" t="s">
        <v>47</v>
      </c>
      <c r="B35" s="227" t="s">
        <v>102</v>
      </c>
      <c r="C35" s="357"/>
      <c r="D35" s="137">
        <v>3</v>
      </c>
      <c r="E35" s="358"/>
      <c r="F35" s="359"/>
      <c r="G35" s="53">
        <v>4</v>
      </c>
      <c r="H35" s="93">
        <f t="shared" si="8"/>
        <v>120</v>
      </c>
      <c r="I35" s="66">
        <f>SUM(J35+K35+L35)</f>
        <v>60</v>
      </c>
      <c r="J35" s="83">
        <v>30</v>
      </c>
      <c r="K35" s="84"/>
      <c r="L35" s="84">
        <v>30</v>
      </c>
      <c r="M35" s="68">
        <f t="shared" si="7"/>
        <v>60</v>
      </c>
      <c r="N35" s="367"/>
      <c r="O35" s="361"/>
      <c r="P35" s="362"/>
      <c r="Q35" s="357">
        <v>4</v>
      </c>
      <c r="R35" s="360"/>
      <c r="S35" s="363"/>
      <c r="T35" s="357"/>
      <c r="U35" s="360"/>
      <c r="V35" s="364"/>
    </row>
    <row r="36" spans="1:22" ht="15.75" customHeight="1" thickBot="1" x14ac:dyDescent="0.3">
      <c r="A36" s="365" t="s">
        <v>49</v>
      </c>
      <c r="B36" s="73" t="s">
        <v>172</v>
      </c>
      <c r="C36" s="74" t="s">
        <v>24</v>
      </c>
      <c r="D36" s="75"/>
      <c r="E36" s="75"/>
      <c r="F36" s="128"/>
      <c r="G36" s="53">
        <v>6</v>
      </c>
      <c r="H36" s="93">
        <f t="shared" si="8"/>
        <v>180</v>
      </c>
      <c r="I36" s="66">
        <f>SUM(J36+K36+L36)</f>
        <v>72</v>
      </c>
      <c r="J36" s="83">
        <v>36</v>
      </c>
      <c r="K36" s="84"/>
      <c r="L36" s="84">
        <v>36</v>
      </c>
      <c r="M36" s="68">
        <f t="shared" si="7"/>
        <v>108</v>
      </c>
      <c r="N36" s="77"/>
      <c r="O36" s="62"/>
      <c r="P36" s="78"/>
      <c r="Q36" s="77"/>
      <c r="R36" s="62">
        <v>4</v>
      </c>
      <c r="S36" s="79">
        <v>4</v>
      </c>
      <c r="T36" s="77"/>
      <c r="U36" s="62"/>
      <c r="V36" s="79"/>
    </row>
    <row r="37" spans="1:22" s="251" customFormat="1" ht="15.75" customHeight="1" thickBot="1" x14ac:dyDescent="0.3">
      <c r="A37" s="365" t="s">
        <v>50</v>
      </c>
      <c r="B37" s="50" t="s">
        <v>193</v>
      </c>
      <c r="C37" s="51" t="s">
        <v>23</v>
      </c>
      <c r="D37" s="62"/>
      <c r="E37" s="63"/>
      <c r="F37" s="64"/>
      <c r="G37" s="53">
        <v>3</v>
      </c>
      <c r="H37" s="93">
        <f t="shared" si="8"/>
        <v>90</v>
      </c>
      <c r="I37" s="66">
        <f>SUM(J37+K37+L37)</f>
        <v>36</v>
      </c>
      <c r="J37" s="67">
        <v>18</v>
      </c>
      <c r="K37" s="67"/>
      <c r="L37" s="67">
        <v>18</v>
      </c>
      <c r="M37" s="147">
        <f t="shared" si="7"/>
        <v>54</v>
      </c>
      <c r="N37" s="179"/>
      <c r="O37" s="57"/>
      <c r="P37" s="58"/>
      <c r="Q37" s="51"/>
      <c r="R37" s="52">
        <v>4</v>
      </c>
      <c r="S37" s="59"/>
      <c r="T37" s="51"/>
      <c r="U37" s="52"/>
      <c r="V37" s="60"/>
    </row>
    <row r="38" spans="1:22" s="251" customFormat="1" ht="15.75" customHeight="1" thickBot="1" x14ac:dyDescent="0.3">
      <c r="A38" s="127" t="s">
        <v>51</v>
      </c>
      <c r="B38" s="73" t="s">
        <v>63</v>
      </c>
      <c r="C38" s="74"/>
      <c r="D38" s="82" t="s">
        <v>24</v>
      </c>
      <c r="E38" s="75"/>
      <c r="F38" s="76"/>
      <c r="G38" s="53">
        <v>3</v>
      </c>
      <c r="H38" s="93">
        <f t="shared" si="8"/>
        <v>90</v>
      </c>
      <c r="I38" s="66">
        <f t="shared" ref="I38:I46" si="10">SUM(J38+K38+L38)</f>
        <v>36</v>
      </c>
      <c r="J38" s="83">
        <v>18</v>
      </c>
      <c r="K38" s="84"/>
      <c r="L38" s="84">
        <v>18</v>
      </c>
      <c r="M38" s="68">
        <f t="shared" si="7"/>
        <v>54</v>
      </c>
      <c r="N38" s="77"/>
      <c r="O38" s="62"/>
      <c r="P38" s="78"/>
      <c r="Q38" s="77"/>
      <c r="R38" s="62"/>
      <c r="S38" s="78">
        <v>4</v>
      </c>
      <c r="T38" s="77"/>
      <c r="U38" s="62"/>
      <c r="V38" s="79"/>
    </row>
    <row r="39" spans="1:22" ht="15.75" customHeight="1" thickBot="1" x14ac:dyDescent="0.3">
      <c r="A39" s="370" t="s">
        <v>53</v>
      </c>
      <c r="B39" s="384" t="s">
        <v>180</v>
      </c>
      <c r="C39" s="120">
        <v>5</v>
      </c>
      <c r="D39" s="257"/>
      <c r="E39" s="124"/>
      <c r="F39" s="371"/>
      <c r="G39" s="389">
        <v>5</v>
      </c>
      <c r="H39" s="390">
        <f t="shared" si="8"/>
        <v>150</v>
      </c>
      <c r="I39" s="355">
        <f t="shared" si="10"/>
        <v>60</v>
      </c>
      <c r="J39" s="391">
        <v>30</v>
      </c>
      <c r="K39" s="391"/>
      <c r="L39" s="391">
        <v>30</v>
      </c>
      <c r="M39" s="392">
        <f t="shared" si="7"/>
        <v>90</v>
      </c>
      <c r="N39" s="372"/>
      <c r="O39" s="373"/>
      <c r="P39" s="374"/>
      <c r="Q39" s="120"/>
      <c r="R39" s="107"/>
      <c r="S39" s="125"/>
      <c r="T39" s="375">
        <v>4</v>
      </c>
      <c r="U39" s="376"/>
      <c r="V39" s="377"/>
    </row>
    <row r="40" spans="1:22" ht="15.75" customHeight="1" x14ac:dyDescent="0.25">
      <c r="A40" s="108" t="s">
        <v>55</v>
      </c>
      <c r="B40" s="112" t="s">
        <v>54</v>
      </c>
      <c r="C40" s="9"/>
      <c r="D40" s="69"/>
      <c r="E40" s="10"/>
      <c r="F40" s="113"/>
      <c r="G40" s="383">
        <f>SUM(G41:G44)</f>
        <v>15</v>
      </c>
      <c r="H40" s="611">
        <f t="shared" ref="H40:M40" si="11">SUM(H41:H44)</f>
        <v>450</v>
      </c>
      <c r="I40" s="379">
        <f t="shared" si="11"/>
        <v>178</v>
      </c>
      <c r="J40" s="379">
        <f t="shared" si="11"/>
        <v>64</v>
      </c>
      <c r="K40" s="379">
        <f t="shared" si="11"/>
        <v>0</v>
      </c>
      <c r="L40" s="379">
        <f t="shared" si="11"/>
        <v>114</v>
      </c>
      <c r="M40" s="612">
        <f t="shared" si="11"/>
        <v>182</v>
      </c>
      <c r="N40" s="378"/>
      <c r="O40" s="379"/>
      <c r="P40" s="380"/>
      <c r="Q40" s="9"/>
      <c r="R40" s="17"/>
      <c r="S40" s="381"/>
      <c r="T40" s="19"/>
      <c r="U40" s="20"/>
      <c r="V40" s="22"/>
    </row>
    <row r="41" spans="1:22" s="418" customFormat="1" ht="15.75" customHeight="1" x14ac:dyDescent="0.25">
      <c r="A41" s="114" t="s">
        <v>212</v>
      </c>
      <c r="B41" s="610" t="s">
        <v>288</v>
      </c>
      <c r="C41" s="598"/>
      <c r="D41" s="599"/>
      <c r="E41" s="600"/>
      <c r="F41" s="601"/>
      <c r="G41" s="537">
        <v>3</v>
      </c>
      <c r="H41" s="588">
        <f t="shared" si="8"/>
        <v>90</v>
      </c>
      <c r="I41" s="28"/>
      <c r="J41" s="32"/>
      <c r="K41" s="32"/>
      <c r="L41" s="32"/>
      <c r="M41" s="30"/>
      <c r="N41" s="602"/>
      <c r="O41" s="603"/>
      <c r="P41" s="604"/>
      <c r="Q41" s="598"/>
      <c r="R41" s="605"/>
      <c r="S41" s="606"/>
      <c r="T41" s="607"/>
      <c r="U41" s="608"/>
      <c r="V41" s="609"/>
    </row>
    <row r="42" spans="1:22" ht="15.75" customHeight="1" x14ac:dyDescent="0.25">
      <c r="A42" s="114" t="s">
        <v>213</v>
      </c>
      <c r="B42" s="115" t="s">
        <v>291</v>
      </c>
      <c r="C42" s="24"/>
      <c r="D42" s="25">
        <v>5</v>
      </c>
      <c r="E42" s="26"/>
      <c r="F42" s="116"/>
      <c r="G42" s="117">
        <v>4</v>
      </c>
      <c r="H42" s="253">
        <f t="shared" si="8"/>
        <v>120</v>
      </c>
      <c r="I42" s="28">
        <f t="shared" si="10"/>
        <v>60</v>
      </c>
      <c r="J42" s="29">
        <v>30</v>
      </c>
      <c r="K42" s="29"/>
      <c r="L42" s="29">
        <v>30</v>
      </c>
      <c r="M42" s="30">
        <f t="shared" si="7"/>
        <v>60</v>
      </c>
      <c r="N42" s="31"/>
      <c r="O42" s="32"/>
      <c r="P42" s="33"/>
      <c r="Q42" s="24"/>
      <c r="R42" s="29"/>
      <c r="S42" s="35"/>
      <c r="T42" s="121">
        <v>4</v>
      </c>
      <c r="U42" s="122"/>
      <c r="V42" s="123"/>
    </row>
    <row r="43" spans="1:22" ht="15.75" customHeight="1" x14ac:dyDescent="0.25">
      <c r="A43" s="114" t="s">
        <v>214</v>
      </c>
      <c r="B43" s="115" t="s">
        <v>292</v>
      </c>
      <c r="C43" s="24" t="s">
        <v>26</v>
      </c>
      <c r="D43" s="26"/>
      <c r="E43" s="26"/>
      <c r="F43" s="116"/>
      <c r="G43" s="117">
        <v>7</v>
      </c>
      <c r="H43" s="253">
        <f t="shared" si="8"/>
        <v>210</v>
      </c>
      <c r="I43" s="28">
        <f t="shared" si="10"/>
        <v>102</v>
      </c>
      <c r="J43" s="29">
        <v>34</v>
      </c>
      <c r="K43" s="29"/>
      <c r="L43" s="29">
        <v>68</v>
      </c>
      <c r="M43" s="30">
        <f t="shared" si="7"/>
        <v>108</v>
      </c>
      <c r="N43" s="31"/>
      <c r="O43" s="32"/>
      <c r="P43" s="33"/>
      <c r="Q43" s="24"/>
      <c r="R43" s="29"/>
      <c r="S43" s="35"/>
      <c r="T43" s="24"/>
      <c r="U43" s="29">
        <v>6</v>
      </c>
      <c r="V43" s="35">
        <v>6</v>
      </c>
    </row>
    <row r="44" spans="1:22" ht="15.75" customHeight="1" thickBot="1" x14ac:dyDescent="0.3">
      <c r="A44" s="369" t="s">
        <v>287</v>
      </c>
      <c r="B44" s="118" t="s">
        <v>181</v>
      </c>
      <c r="C44" s="38"/>
      <c r="D44" s="39"/>
      <c r="E44" s="39"/>
      <c r="F44" s="627" t="s">
        <v>26</v>
      </c>
      <c r="G44" s="119">
        <v>1</v>
      </c>
      <c r="H44" s="254">
        <f t="shared" si="8"/>
        <v>30</v>
      </c>
      <c r="I44" s="41">
        <f t="shared" si="10"/>
        <v>16</v>
      </c>
      <c r="J44" s="42"/>
      <c r="K44" s="42"/>
      <c r="L44" s="42">
        <v>16</v>
      </c>
      <c r="M44" s="43">
        <f t="shared" si="7"/>
        <v>14</v>
      </c>
      <c r="N44" s="382"/>
      <c r="O44" s="42"/>
      <c r="P44" s="47"/>
      <c r="Q44" s="38"/>
      <c r="R44" s="42"/>
      <c r="S44" s="48"/>
      <c r="T44" s="38"/>
      <c r="U44" s="42"/>
      <c r="V44" s="48">
        <v>2</v>
      </c>
    </row>
    <row r="45" spans="1:22" s="418" customFormat="1" ht="15" customHeight="1" x14ac:dyDescent="0.25">
      <c r="A45" s="256" t="s">
        <v>57</v>
      </c>
      <c r="B45" s="575" t="s">
        <v>175</v>
      </c>
      <c r="C45" s="9"/>
      <c r="D45" s="69"/>
      <c r="E45" s="10"/>
      <c r="F45" s="11"/>
      <c r="G45" s="583">
        <f>SUM(G46:G47)</f>
        <v>6</v>
      </c>
      <c r="H45" s="539">
        <f t="shared" ref="H45:M45" si="12">SUM(H46:H47)</f>
        <v>180</v>
      </c>
      <c r="I45" s="103">
        <f t="shared" si="12"/>
        <v>60</v>
      </c>
      <c r="J45" s="103">
        <f t="shared" si="12"/>
        <v>30</v>
      </c>
      <c r="K45" s="103">
        <f t="shared" si="12"/>
        <v>15</v>
      </c>
      <c r="L45" s="103">
        <f t="shared" si="12"/>
        <v>15</v>
      </c>
      <c r="M45" s="540">
        <f t="shared" si="12"/>
        <v>30</v>
      </c>
      <c r="N45" s="378"/>
      <c r="O45" s="379"/>
      <c r="P45" s="380"/>
      <c r="Q45" s="9"/>
      <c r="R45" s="17"/>
      <c r="S45" s="381"/>
      <c r="T45" s="580"/>
      <c r="U45" s="20"/>
      <c r="V45" s="22"/>
    </row>
    <row r="46" spans="1:22" s="418" customFormat="1" ht="15" customHeight="1" x14ac:dyDescent="0.25">
      <c r="A46" s="23" t="s">
        <v>278</v>
      </c>
      <c r="B46" s="576" t="s">
        <v>280</v>
      </c>
      <c r="C46" s="24"/>
      <c r="D46" s="25"/>
      <c r="E46" s="26"/>
      <c r="F46" s="27"/>
      <c r="G46" s="587">
        <v>3</v>
      </c>
      <c r="H46" s="588">
        <f t="shared" ref="H46" si="13">G46*30</f>
        <v>90</v>
      </c>
      <c r="I46" s="538">
        <f t="shared" si="10"/>
        <v>0</v>
      </c>
      <c r="J46" s="584"/>
      <c r="K46" s="584"/>
      <c r="L46" s="584"/>
      <c r="M46" s="541"/>
      <c r="N46" s="31"/>
      <c r="O46" s="32"/>
      <c r="P46" s="33"/>
      <c r="Q46" s="24"/>
      <c r="R46" s="29"/>
      <c r="S46" s="35"/>
      <c r="T46" s="581"/>
      <c r="U46" s="122"/>
      <c r="V46" s="123"/>
    </row>
    <row r="47" spans="1:22" ht="15" customHeight="1" thickBot="1" x14ac:dyDescent="0.3">
      <c r="A47" s="36" t="s">
        <v>279</v>
      </c>
      <c r="B47" s="577" t="s">
        <v>284</v>
      </c>
      <c r="C47" s="38">
        <v>5</v>
      </c>
      <c r="D47" s="126"/>
      <c r="E47" s="39"/>
      <c r="F47" s="40"/>
      <c r="G47" s="487">
        <v>3</v>
      </c>
      <c r="H47" s="489">
        <f t="shared" si="8"/>
        <v>90</v>
      </c>
      <c r="I47" s="407">
        <f t="shared" ref="I47" si="14">SUM(J47+K47+L47)</f>
        <v>60</v>
      </c>
      <c r="J47" s="585">
        <v>30</v>
      </c>
      <c r="K47" s="585">
        <v>15</v>
      </c>
      <c r="L47" s="585">
        <v>15</v>
      </c>
      <c r="M47" s="586">
        <f t="shared" si="7"/>
        <v>30</v>
      </c>
      <c r="N47" s="44"/>
      <c r="O47" s="45"/>
      <c r="P47" s="46"/>
      <c r="Q47" s="38"/>
      <c r="R47" s="42"/>
      <c r="S47" s="48"/>
      <c r="T47" s="582">
        <v>4</v>
      </c>
      <c r="U47" s="578"/>
      <c r="V47" s="579"/>
    </row>
    <row r="48" spans="1:22" ht="15" customHeight="1" thickBot="1" x14ac:dyDescent="0.3">
      <c r="A48" s="412" t="s">
        <v>59</v>
      </c>
      <c r="B48" s="413" t="s">
        <v>58</v>
      </c>
      <c r="C48" s="357" t="s">
        <v>25</v>
      </c>
      <c r="D48" s="137"/>
      <c r="E48" s="358"/>
      <c r="F48" s="359"/>
      <c r="G48" s="88">
        <v>3</v>
      </c>
      <c r="H48" s="133">
        <f t="shared" si="8"/>
        <v>90</v>
      </c>
      <c r="I48" s="54">
        <f t="shared" ref="I48:I55" si="15">SUM(J48+K48+L48)</f>
        <v>36</v>
      </c>
      <c r="J48" s="401">
        <v>18</v>
      </c>
      <c r="K48" s="401"/>
      <c r="L48" s="401">
        <v>18</v>
      </c>
      <c r="M48" s="406">
        <f t="shared" si="7"/>
        <v>54</v>
      </c>
      <c r="N48" s="403"/>
      <c r="O48" s="361"/>
      <c r="P48" s="362"/>
      <c r="Q48" s="357"/>
      <c r="R48" s="360"/>
      <c r="S48" s="363"/>
      <c r="T48" s="357"/>
      <c r="U48" s="360">
        <v>4</v>
      </c>
      <c r="V48" s="364"/>
    </row>
    <row r="49" spans="1:22" s="418" customFormat="1" ht="15" customHeight="1" x14ac:dyDescent="0.25">
      <c r="A49" s="256" t="s">
        <v>61</v>
      </c>
      <c r="B49" s="575" t="s">
        <v>194</v>
      </c>
      <c r="C49" s="9"/>
      <c r="D49" s="69"/>
      <c r="E49" s="10"/>
      <c r="F49" s="11"/>
      <c r="G49" s="583">
        <f>SUM(G50:G51)</f>
        <v>4</v>
      </c>
      <c r="H49" s="539">
        <f t="shared" ref="H49" si="16">SUM(H50:H51)</f>
        <v>120</v>
      </c>
      <c r="I49" s="103">
        <f t="shared" ref="I49" si="17">SUM(I50:I51)</f>
        <v>48</v>
      </c>
      <c r="J49" s="103">
        <f t="shared" ref="J49" si="18">SUM(J50:J51)</f>
        <v>24</v>
      </c>
      <c r="K49" s="103"/>
      <c r="L49" s="103">
        <f t="shared" ref="L49" si="19">SUM(L50:L51)</f>
        <v>24</v>
      </c>
      <c r="M49" s="540">
        <f t="shared" ref="M49" si="20">SUM(M50:M51)</f>
        <v>42</v>
      </c>
      <c r="N49" s="378"/>
      <c r="O49" s="379"/>
      <c r="P49" s="380"/>
      <c r="Q49" s="9"/>
      <c r="R49" s="17"/>
      <c r="S49" s="381"/>
      <c r="T49" s="580"/>
      <c r="U49" s="20"/>
      <c r="V49" s="22"/>
    </row>
    <row r="50" spans="1:22" s="418" customFormat="1" ht="15" customHeight="1" x14ac:dyDescent="0.25">
      <c r="A50" s="23" t="s">
        <v>281</v>
      </c>
      <c r="B50" s="576" t="s">
        <v>283</v>
      </c>
      <c r="C50" s="24"/>
      <c r="D50" s="25"/>
      <c r="E50" s="26"/>
      <c r="F50" s="27"/>
      <c r="G50" s="587">
        <v>1</v>
      </c>
      <c r="H50" s="588">
        <f t="shared" ref="H50:H51" si="21">G50*30</f>
        <v>30</v>
      </c>
      <c r="I50" s="538">
        <f t="shared" ref="I50:I51" si="22">SUM(J50+K50+L50)</f>
        <v>0</v>
      </c>
      <c r="J50" s="584"/>
      <c r="K50" s="584"/>
      <c r="L50" s="584"/>
      <c r="M50" s="541"/>
      <c r="N50" s="31"/>
      <c r="O50" s="32"/>
      <c r="P50" s="33"/>
      <c r="Q50" s="24"/>
      <c r="R50" s="29"/>
      <c r="S50" s="35"/>
      <c r="T50" s="581"/>
      <c r="U50" s="122"/>
      <c r="V50" s="123"/>
    </row>
    <row r="51" spans="1:22" s="418" customFormat="1" ht="15" customHeight="1" thickBot="1" x14ac:dyDescent="0.3">
      <c r="A51" s="36" t="s">
        <v>282</v>
      </c>
      <c r="B51" s="577" t="s">
        <v>285</v>
      </c>
      <c r="C51" s="38" t="s">
        <v>26</v>
      </c>
      <c r="D51" s="126"/>
      <c r="E51" s="39"/>
      <c r="F51" s="40"/>
      <c r="G51" s="487">
        <v>3</v>
      </c>
      <c r="H51" s="489">
        <f t="shared" si="21"/>
        <v>90</v>
      </c>
      <c r="I51" s="407">
        <f t="shared" si="22"/>
        <v>48</v>
      </c>
      <c r="J51" s="585">
        <v>24</v>
      </c>
      <c r="K51" s="585"/>
      <c r="L51" s="585">
        <v>24</v>
      </c>
      <c r="M51" s="586">
        <f t="shared" ref="M51" si="23">H51-I51</f>
        <v>42</v>
      </c>
      <c r="N51" s="44"/>
      <c r="O51" s="45"/>
      <c r="P51" s="46"/>
      <c r="Q51" s="38"/>
      <c r="R51" s="42"/>
      <c r="S51" s="48"/>
      <c r="T51" s="582"/>
      <c r="U51" s="578"/>
      <c r="V51" s="589">
        <v>6</v>
      </c>
    </row>
    <row r="52" spans="1:22" s="251" customFormat="1" ht="15" customHeight="1" thickBot="1" x14ac:dyDescent="0.3">
      <c r="A52" s="127" t="s">
        <v>62</v>
      </c>
      <c r="B52" s="73" t="s">
        <v>179</v>
      </c>
      <c r="C52" s="74">
        <v>3</v>
      </c>
      <c r="D52" s="82"/>
      <c r="E52" s="75"/>
      <c r="F52" s="76"/>
      <c r="G52" s="53">
        <v>5</v>
      </c>
      <c r="H52" s="93">
        <f t="shared" ref="H52:H57" si="24">G52*30</f>
        <v>150</v>
      </c>
      <c r="I52" s="66">
        <f t="shared" si="15"/>
        <v>60</v>
      </c>
      <c r="J52" s="83">
        <v>30</v>
      </c>
      <c r="K52" s="84"/>
      <c r="L52" s="84">
        <v>30</v>
      </c>
      <c r="M52" s="68">
        <f>H52-I52</f>
        <v>90</v>
      </c>
      <c r="N52" s="77"/>
      <c r="O52" s="62"/>
      <c r="P52" s="78"/>
      <c r="Q52" s="77">
        <v>4</v>
      </c>
      <c r="R52" s="62"/>
      <c r="S52" s="78"/>
      <c r="T52" s="77"/>
      <c r="U52" s="62"/>
      <c r="V52" s="79"/>
    </row>
    <row r="53" spans="1:22" s="251" customFormat="1" ht="15" customHeight="1" thickBot="1" x14ac:dyDescent="0.3">
      <c r="A53" s="127" t="s">
        <v>64</v>
      </c>
      <c r="B53" s="73" t="s">
        <v>192</v>
      </c>
      <c r="C53" s="74">
        <v>5</v>
      </c>
      <c r="D53" s="82"/>
      <c r="E53" s="75"/>
      <c r="F53" s="76"/>
      <c r="G53" s="53">
        <v>6</v>
      </c>
      <c r="H53" s="93">
        <f t="shared" si="24"/>
        <v>180</v>
      </c>
      <c r="I53" s="66">
        <f t="shared" si="15"/>
        <v>60</v>
      </c>
      <c r="J53" s="83">
        <v>30</v>
      </c>
      <c r="K53" s="84"/>
      <c r="L53" s="84">
        <v>30</v>
      </c>
      <c r="M53" s="68">
        <f t="shared" ref="M53" si="25">H53-I53</f>
        <v>120</v>
      </c>
      <c r="N53" s="77"/>
      <c r="O53" s="62"/>
      <c r="P53" s="78"/>
      <c r="Q53" s="77"/>
      <c r="R53" s="62"/>
      <c r="S53" s="78"/>
      <c r="T53" s="77">
        <v>4</v>
      </c>
      <c r="U53" s="62"/>
      <c r="V53" s="79"/>
    </row>
    <row r="54" spans="1:22" ht="15" customHeight="1" thickBot="1" x14ac:dyDescent="0.3">
      <c r="A54" s="127" t="s">
        <v>65</v>
      </c>
      <c r="B54" s="73" t="s">
        <v>178</v>
      </c>
      <c r="C54" s="74">
        <v>5</v>
      </c>
      <c r="D54" s="82"/>
      <c r="E54" s="75"/>
      <c r="F54" s="76"/>
      <c r="G54" s="53">
        <v>5</v>
      </c>
      <c r="H54" s="93">
        <f t="shared" si="24"/>
        <v>150</v>
      </c>
      <c r="I54" s="66">
        <f t="shared" si="15"/>
        <v>60</v>
      </c>
      <c r="J54" s="83">
        <v>30</v>
      </c>
      <c r="K54" s="84"/>
      <c r="L54" s="84">
        <v>30</v>
      </c>
      <c r="M54" s="68">
        <f>H54-I54</f>
        <v>90</v>
      </c>
      <c r="N54" s="77"/>
      <c r="O54" s="62"/>
      <c r="P54" s="78"/>
      <c r="Q54" s="77"/>
      <c r="R54" s="62"/>
      <c r="S54" s="78"/>
      <c r="T54" s="77">
        <v>4</v>
      </c>
      <c r="U54" s="62"/>
      <c r="V54" s="79"/>
    </row>
    <row r="55" spans="1:22" ht="15" customHeight="1" thickBot="1" x14ac:dyDescent="0.3">
      <c r="A55" s="402" t="s">
        <v>66</v>
      </c>
      <c r="B55" s="129" t="s">
        <v>60</v>
      </c>
      <c r="C55" s="130" t="s">
        <v>22</v>
      </c>
      <c r="D55" s="414"/>
      <c r="E55" s="131"/>
      <c r="F55" s="415"/>
      <c r="G55" s="88">
        <v>6</v>
      </c>
      <c r="H55" s="133">
        <f t="shared" si="24"/>
        <v>180</v>
      </c>
      <c r="I55" s="54">
        <f t="shared" si="15"/>
        <v>72</v>
      </c>
      <c r="J55" s="134">
        <v>36</v>
      </c>
      <c r="K55" s="135"/>
      <c r="L55" s="135">
        <v>36</v>
      </c>
      <c r="M55" s="55">
        <f>H55-I55</f>
        <v>108</v>
      </c>
      <c r="N55" s="136"/>
      <c r="O55" s="137">
        <v>4</v>
      </c>
      <c r="P55" s="139">
        <v>4</v>
      </c>
      <c r="Q55" s="416"/>
      <c r="R55" s="137"/>
      <c r="S55" s="138"/>
      <c r="T55" s="136"/>
      <c r="U55" s="137"/>
      <c r="V55" s="139"/>
    </row>
    <row r="56" spans="1:22" ht="15" customHeight="1" thickBot="1" x14ac:dyDescent="0.3">
      <c r="A56" s="127" t="s">
        <v>190</v>
      </c>
      <c r="B56" s="73" t="s">
        <v>189</v>
      </c>
      <c r="C56" s="74"/>
      <c r="D56" s="82" t="s">
        <v>23</v>
      </c>
      <c r="E56" s="75"/>
      <c r="F56" s="76"/>
      <c r="G56" s="53">
        <v>3</v>
      </c>
      <c r="H56" s="93">
        <f t="shared" si="24"/>
        <v>90</v>
      </c>
      <c r="I56" s="66">
        <f t="shared" ref="I56" si="26">SUM(J56+K56+L56)</f>
        <v>36</v>
      </c>
      <c r="J56" s="83">
        <v>18</v>
      </c>
      <c r="K56" s="84"/>
      <c r="L56" s="84">
        <v>18</v>
      </c>
      <c r="M56" s="68">
        <f t="shared" ref="M56" si="27">H56-I56</f>
        <v>54</v>
      </c>
      <c r="N56" s="77"/>
      <c r="O56" s="62"/>
      <c r="P56" s="78"/>
      <c r="Q56" s="77"/>
      <c r="R56" s="62">
        <v>4</v>
      </c>
      <c r="S56" s="78"/>
      <c r="T56" s="77"/>
      <c r="U56" s="62"/>
      <c r="V56" s="79"/>
    </row>
    <row r="57" spans="1:22" s="251" customFormat="1" ht="15" customHeight="1" thickBot="1" x14ac:dyDescent="0.3">
      <c r="A57" s="127" t="s">
        <v>206</v>
      </c>
      <c r="B57" s="73" t="s">
        <v>191</v>
      </c>
      <c r="C57" s="74" t="s">
        <v>24</v>
      </c>
      <c r="D57" s="82"/>
      <c r="E57" s="75"/>
      <c r="F57" s="76"/>
      <c r="G57" s="53">
        <v>3</v>
      </c>
      <c r="H57" s="404">
        <f t="shared" si="24"/>
        <v>90</v>
      </c>
      <c r="I57" s="355">
        <f>SUM(J57+K57+L57)</f>
        <v>36</v>
      </c>
      <c r="J57" s="141">
        <v>18</v>
      </c>
      <c r="K57" s="142"/>
      <c r="L57" s="142">
        <v>18</v>
      </c>
      <c r="M57" s="405">
        <f>H57-I57</f>
        <v>54</v>
      </c>
      <c r="N57" s="77"/>
      <c r="O57" s="62"/>
      <c r="P57" s="78"/>
      <c r="Q57" s="77"/>
      <c r="R57" s="62"/>
      <c r="S57" s="78">
        <v>4</v>
      </c>
      <c r="T57" s="77"/>
      <c r="U57" s="62"/>
      <c r="V57" s="79"/>
    </row>
    <row r="58" spans="1:22" s="418" customFormat="1" ht="16.149999999999999" customHeight="1" thickBot="1" x14ac:dyDescent="0.3">
      <c r="A58" s="992" t="s">
        <v>258</v>
      </c>
      <c r="B58" s="993"/>
      <c r="C58" s="993"/>
      <c r="D58" s="993"/>
      <c r="E58" s="993"/>
      <c r="F58" s="993"/>
      <c r="G58" s="463">
        <f>SUM(G41,G46,G50)</f>
        <v>7</v>
      </c>
      <c r="H58" s="508">
        <f>SUM(H41,H46,H50)</f>
        <v>210</v>
      </c>
      <c r="I58" s="85"/>
      <c r="J58" s="85"/>
      <c r="K58" s="85"/>
      <c r="L58" s="85"/>
      <c r="M58" s="475"/>
      <c r="N58" s="144"/>
      <c r="O58" s="144"/>
      <c r="P58" s="386"/>
      <c r="Q58" s="143"/>
      <c r="R58" s="144"/>
      <c r="S58" s="385"/>
      <c r="T58" s="143"/>
      <c r="U58" s="144"/>
      <c r="V58" s="385"/>
    </row>
    <row r="59" spans="1:22" s="418" customFormat="1" ht="16.149999999999999" customHeight="1" thickBot="1" x14ac:dyDescent="0.3">
      <c r="A59" s="990" t="s">
        <v>231</v>
      </c>
      <c r="B59" s="991"/>
      <c r="C59" s="991"/>
      <c r="D59" s="991"/>
      <c r="E59" s="991"/>
      <c r="F59" s="991"/>
      <c r="G59" s="53">
        <f>SUM(G27,G28,G29,G30,G32,G33,G34,G35,G36,G37,G38,G39,G42,G43,G44,G47,G48,G51,G52,G53,G54,G55,G56,G57)</f>
        <v>95</v>
      </c>
      <c r="H59" s="89">
        <f t="shared" ref="H59:M59" si="28">SUM(H27,H28,H29,H30,H32,H33,H34,H35,H36,H37,H38,H39,H42,H43,H44,H47,H48,H51,H52,H53,H54,H55,H56,H57)</f>
        <v>2850</v>
      </c>
      <c r="I59" s="81">
        <f t="shared" si="28"/>
        <v>1258</v>
      </c>
      <c r="J59" s="81">
        <f t="shared" si="28"/>
        <v>596</v>
      </c>
      <c r="K59" s="81">
        <f t="shared" si="28"/>
        <v>15</v>
      </c>
      <c r="L59" s="81">
        <f t="shared" si="28"/>
        <v>647</v>
      </c>
      <c r="M59" s="91">
        <f t="shared" si="28"/>
        <v>1592</v>
      </c>
      <c r="N59" s="515">
        <f t="shared" ref="N59:V59" si="29">SUM(N27:N57)</f>
        <v>6</v>
      </c>
      <c r="O59" s="90">
        <f t="shared" si="29"/>
        <v>12</v>
      </c>
      <c r="P59" s="90">
        <f t="shared" si="29"/>
        <v>12</v>
      </c>
      <c r="Q59" s="514">
        <f t="shared" si="29"/>
        <v>12</v>
      </c>
      <c r="R59" s="90">
        <f t="shared" si="29"/>
        <v>14</v>
      </c>
      <c r="S59" s="91">
        <f t="shared" si="29"/>
        <v>16</v>
      </c>
      <c r="T59" s="515">
        <f t="shared" si="29"/>
        <v>20</v>
      </c>
      <c r="U59" s="90">
        <f t="shared" si="29"/>
        <v>10</v>
      </c>
      <c r="V59" s="91">
        <f t="shared" si="29"/>
        <v>14</v>
      </c>
    </row>
    <row r="60" spans="1:22" ht="16.149999999999999" customHeight="1" thickBot="1" x14ac:dyDescent="0.3">
      <c r="A60" s="990" t="s">
        <v>232</v>
      </c>
      <c r="B60" s="991"/>
      <c r="C60" s="991"/>
      <c r="D60" s="991"/>
      <c r="E60" s="991"/>
      <c r="F60" s="991"/>
      <c r="G60" s="53">
        <f>SUM(G58:G59)</f>
        <v>102</v>
      </c>
      <c r="H60" s="470">
        <f>SUM(H58:H59)</f>
        <v>3060</v>
      </c>
      <c r="I60" s="409"/>
      <c r="J60" s="409"/>
      <c r="K60" s="409"/>
      <c r="L60" s="409"/>
      <c r="M60" s="410"/>
      <c r="N60" s="144"/>
      <c r="O60" s="144"/>
      <c r="P60" s="386"/>
      <c r="Q60" s="143"/>
      <c r="R60" s="144"/>
      <c r="S60" s="385"/>
      <c r="T60" s="143"/>
      <c r="U60" s="144"/>
      <c r="V60" s="385"/>
    </row>
    <row r="61" spans="1:22" ht="16.149999999999999" customHeight="1" thickBot="1" x14ac:dyDescent="0.3">
      <c r="A61" s="973" t="s">
        <v>67</v>
      </c>
      <c r="B61" s="974"/>
      <c r="C61" s="974"/>
      <c r="D61" s="974"/>
      <c r="E61" s="974"/>
      <c r="F61" s="974"/>
      <c r="G61" s="974"/>
      <c r="H61" s="974"/>
      <c r="I61" s="974"/>
      <c r="J61" s="974"/>
      <c r="K61" s="974"/>
      <c r="L61" s="974"/>
      <c r="M61" s="974"/>
      <c r="N61" s="974"/>
      <c r="O61" s="974"/>
      <c r="P61" s="974"/>
      <c r="Q61" s="974"/>
      <c r="R61" s="974"/>
      <c r="S61" s="974"/>
      <c r="T61" s="974"/>
      <c r="U61" s="974"/>
      <c r="V61" s="975"/>
    </row>
    <row r="62" spans="1:22" ht="15" customHeight="1" thickBot="1" x14ac:dyDescent="0.3">
      <c r="A62" s="145" t="s">
        <v>68</v>
      </c>
      <c r="B62" s="505" t="s">
        <v>253</v>
      </c>
      <c r="C62" s="98"/>
      <c r="D62" s="99"/>
      <c r="E62" s="99"/>
      <c r="F62" s="146"/>
      <c r="G62" s="486">
        <v>4.5</v>
      </c>
      <c r="H62" s="464">
        <f>G62*30</f>
        <v>135</v>
      </c>
      <c r="I62" s="66"/>
      <c r="J62" s="83"/>
      <c r="K62" s="84"/>
      <c r="L62" s="84"/>
      <c r="M62" s="147"/>
      <c r="N62" s="148"/>
      <c r="O62" s="149"/>
      <c r="P62" s="150"/>
      <c r="Q62" s="151"/>
      <c r="R62" s="149"/>
      <c r="S62" s="152"/>
      <c r="T62" s="151"/>
      <c r="U62" s="149"/>
      <c r="V62" s="153"/>
    </row>
    <row r="63" spans="1:22" ht="15" customHeight="1" thickBot="1" x14ac:dyDescent="0.3">
      <c r="A63" s="145" t="s">
        <v>69</v>
      </c>
      <c r="B63" s="73" t="s">
        <v>70</v>
      </c>
      <c r="C63" s="74"/>
      <c r="D63" s="75" t="s">
        <v>22</v>
      </c>
      <c r="E63" s="75"/>
      <c r="F63" s="154"/>
      <c r="G63" s="53">
        <v>4.5</v>
      </c>
      <c r="H63" s="65">
        <f>G63*30</f>
        <v>135</v>
      </c>
      <c r="I63" s="66">
        <f t="shared" ref="I63:I65" si="30">SUM(J63+K63+L63)</f>
        <v>90</v>
      </c>
      <c r="J63" s="83"/>
      <c r="K63" s="84"/>
      <c r="L63" s="84">
        <v>90</v>
      </c>
      <c r="M63" s="147">
        <f>H63-I63</f>
        <v>45</v>
      </c>
      <c r="N63" s="155"/>
      <c r="O63" s="156"/>
      <c r="P63" s="157"/>
      <c r="Q63" s="158"/>
      <c r="R63" s="156"/>
      <c r="S63" s="159"/>
      <c r="T63" s="158"/>
      <c r="U63" s="156"/>
      <c r="V63" s="159"/>
    </row>
    <row r="64" spans="1:22" ht="15" customHeight="1" thickBot="1" x14ac:dyDescent="0.3">
      <c r="A64" s="145" t="s">
        <v>71</v>
      </c>
      <c r="B64" s="129" t="s">
        <v>72</v>
      </c>
      <c r="C64" s="130"/>
      <c r="D64" s="75" t="s">
        <v>24</v>
      </c>
      <c r="E64" s="75"/>
      <c r="F64" s="154"/>
      <c r="G64" s="53">
        <v>4.5</v>
      </c>
      <c r="H64" s="65">
        <f>G64*30</f>
        <v>135</v>
      </c>
      <c r="I64" s="66">
        <f t="shared" si="30"/>
        <v>90</v>
      </c>
      <c r="J64" s="83"/>
      <c r="K64" s="84"/>
      <c r="L64" s="84">
        <v>90</v>
      </c>
      <c r="M64" s="147">
        <f>H64-I64</f>
        <v>45</v>
      </c>
      <c r="N64" s="160"/>
      <c r="O64" s="161"/>
      <c r="P64" s="162"/>
      <c r="Q64" s="163"/>
      <c r="R64" s="161"/>
      <c r="S64" s="164"/>
      <c r="T64" s="163"/>
      <c r="U64" s="161"/>
      <c r="V64" s="164"/>
    </row>
    <row r="65" spans="1:22" ht="15" customHeight="1" thickBot="1" x14ac:dyDescent="0.3">
      <c r="A65" s="165" t="s">
        <v>73</v>
      </c>
      <c r="B65" s="129" t="s">
        <v>74</v>
      </c>
      <c r="C65" s="130"/>
      <c r="D65" s="131" t="s">
        <v>26</v>
      </c>
      <c r="E65" s="131"/>
      <c r="F65" s="166"/>
      <c r="G65" s="88">
        <v>10.5</v>
      </c>
      <c r="H65" s="61">
        <f>G65*30</f>
        <v>315</v>
      </c>
      <c r="I65" s="355">
        <f t="shared" si="30"/>
        <v>186</v>
      </c>
      <c r="J65" s="100"/>
      <c r="K65" s="101"/>
      <c r="L65" s="101">
        <v>186</v>
      </c>
      <c r="M65" s="167">
        <f>H65-I65</f>
        <v>129</v>
      </c>
      <c r="N65" s="168"/>
      <c r="O65" s="169"/>
      <c r="P65" s="170"/>
      <c r="Q65" s="171"/>
      <c r="R65" s="169"/>
      <c r="S65" s="172"/>
      <c r="T65" s="173"/>
      <c r="U65" s="169"/>
      <c r="V65" s="172"/>
    </row>
    <row r="66" spans="1:22" s="418" customFormat="1" ht="15.95" customHeight="1" thickBot="1" x14ac:dyDescent="0.3">
      <c r="A66" s="908" t="s">
        <v>259</v>
      </c>
      <c r="B66" s="909"/>
      <c r="C66" s="909"/>
      <c r="D66" s="909"/>
      <c r="E66" s="909"/>
      <c r="F66" s="909"/>
      <c r="G66" s="507">
        <f>SUM(G62)</f>
        <v>4.5</v>
      </c>
      <c r="H66" s="508">
        <f>SUM(H62)</f>
        <v>135</v>
      </c>
      <c r="I66" s="85"/>
      <c r="J66" s="85"/>
      <c r="K66" s="85"/>
      <c r="L66" s="85"/>
      <c r="M66" s="473"/>
      <c r="N66" s="474"/>
      <c r="O66" s="85"/>
      <c r="P66" s="473"/>
      <c r="Q66" s="474"/>
      <c r="R66" s="85"/>
      <c r="S66" s="475"/>
      <c r="T66" s="472"/>
      <c r="U66" s="85"/>
      <c r="V66" s="475"/>
    </row>
    <row r="67" spans="1:22" s="418" customFormat="1" ht="15.95" customHeight="1" thickBot="1" x14ac:dyDescent="0.3">
      <c r="A67" s="906" t="s">
        <v>229</v>
      </c>
      <c r="B67" s="907"/>
      <c r="C67" s="907"/>
      <c r="D67" s="907"/>
      <c r="E67" s="907"/>
      <c r="F67" s="907"/>
      <c r="G67" s="174">
        <f t="shared" ref="G67:M67" si="31">SUM(G63,G64,G65)</f>
        <v>19.5</v>
      </c>
      <c r="H67" s="89">
        <f t="shared" si="31"/>
        <v>585</v>
      </c>
      <c r="I67" s="81">
        <f t="shared" si="31"/>
        <v>366</v>
      </c>
      <c r="J67" s="81">
        <f t="shared" si="31"/>
        <v>0</v>
      </c>
      <c r="K67" s="81">
        <f t="shared" si="31"/>
        <v>0</v>
      </c>
      <c r="L67" s="81">
        <f t="shared" si="31"/>
        <v>366</v>
      </c>
      <c r="M67" s="90">
        <f t="shared" si="31"/>
        <v>219</v>
      </c>
      <c r="N67" s="89">
        <f t="shared" ref="N67:V67" si="32">SUM(N62:N65)</f>
        <v>0</v>
      </c>
      <c r="O67" s="81">
        <f t="shared" si="32"/>
        <v>0</v>
      </c>
      <c r="P67" s="90">
        <f t="shared" si="32"/>
        <v>0</v>
      </c>
      <c r="Q67" s="89">
        <f t="shared" si="32"/>
        <v>0</v>
      </c>
      <c r="R67" s="81">
        <f t="shared" si="32"/>
        <v>0</v>
      </c>
      <c r="S67" s="91">
        <f t="shared" si="32"/>
        <v>0</v>
      </c>
      <c r="T67" s="92">
        <f t="shared" si="32"/>
        <v>0</v>
      </c>
      <c r="U67" s="81">
        <f t="shared" si="32"/>
        <v>0</v>
      </c>
      <c r="V67" s="91">
        <f t="shared" si="32"/>
        <v>0</v>
      </c>
    </row>
    <row r="68" spans="1:22" ht="15.95" customHeight="1" thickBot="1" x14ac:dyDescent="0.3">
      <c r="A68" s="906" t="s">
        <v>230</v>
      </c>
      <c r="B68" s="907"/>
      <c r="C68" s="907"/>
      <c r="D68" s="907"/>
      <c r="E68" s="907"/>
      <c r="F68" s="907"/>
      <c r="G68" s="174">
        <f>SUM(G66:G67)</f>
        <v>24</v>
      </c>
      <c r="H68" s="506">
        <f>SUM(H66:H67)</f>
        <v>720</v>
      </c>
      <c r="I68" s="409"/>
      <c r="J68" s="409"/>
      <c r="K68" s="409"/>
      <c r="L68" s="409"/>
      <c r="M68" s="477"/>
      <c r="N68" s="408"/>
      <c r="O68" s="409"/>
      <c r="P68" s="477"/>
      <c r="Q68" s="408"/>
      <c r="R68" s="409"/>
      <c r="S68" s="410"/>
      <c r="T68" s="476"/>
      <c r="U68" s="409"/>
      <c r="V68" s="410"/>
    </row>
    <row r="69" spans="1:22" ht="15.95" customHeight="1" thickBot="1" x14ac:dyDescent="0.3">
      <c r="A69" s="910" t="s">
        <v>168</v>
      </c>
      <c r="B69" s="911"/>
      <c r="C69" s="911"/>
      <c r="D69" s="911"/>
      <c r="E69" s="911"/>
      <c r="F69" s="911"/>
      <c r="G69" s="911"/>
      <c r="H69" s="911"/>
      <c r="I69" s="911"/>
      <c r="J69" s="911"/>
      <c r="K69" s="911"/>
      <c r="L69" s="911"/>
      <c r="M69" s="911"/>
      <c r="N69" s="911"/>
      <c r="O69" s="911"/>
      <c r="P69" s="911"/>
      <c r="Q69" s="911"/>
      <c r="R69" s="911"/>
      <c r="S69" s="911"/>
      <c r="T69" s="911"/>
      <c r="U69" s="911"/>
      <c r="V69" s="912"/>
    </row>
    <row r="70" spans="1:22" ht="15.95" customHeight="1" thickBot="1" x14ac:dyDescent="0.3">
      <c r="A70" s="127" t="s">
        <v>75</v>
      </c>
      <c r="B70" s="175" t="s">
        <v>169</v>
      </c>
      <c r="C70" s="458" t="s">
        <v>26</v>
      </c>
      <c r="D70" s="176"/>
      <c r="E70" s="176"/>
      <c r="F70" s="177"/>
      <c r="G70" s="53">
        <v>3</v>
      </c>
      <c r="H70" s="65">
        <f>G70*30</f>
        <v>90</v>
      </c>
      <c r="I70" s="66">
        <f>SUM(J70+K70+L70)</f>
        <v>0</v>
      </c>
      <c r="J70" s="83"/>
      <c r="K70" s="84"/>
      <c r="L70" s="84"/>
      <c r="M70" s="147">
        <f>H70-I70</f>
        <v>90</v>
      </c>
      <c r="N70" s="56"/>
      <c r="O70" s="57"/>
      <c r="P70" s="178"/>
      <c r="Q70" s="179"/>
      <c r="R70" s="57"/>
      <c r="S70" s="58"/>
      <c r="T70" s="56"/>
      <c r="U70" s="57"/>
      <c r="V70" s="178"/>
    </row>
    <row r="71" spans="1:22" ht="15.95" customHeight="1" thickBot="1" x14ac:dyDescent="0.3">
      <c r="A71" s="906" t="s">
        <v>76</v>
      </c>
      <c r="B71" s="907"/>
      <c r="C71" s="907"/>
      <c r="D71" s="907"/>
      <c r="E71" s="907"/>
      <c r="F71" s="907"/>
      <c r="G71" s="88">
        <f t="shared" ref="G71:V71" si="33">SUM(G70:G70)</f>
        <v>3</v>
      </c>
      <c r="H71" s="180">
        <f t="shared" si="33"/>
        <v>90</v>
      </c>
      <c r="I71" s="181">
        <f t="shared" si="33"/>
        <v>0</v>
      </c>
      <c r="J71" s="181">
        <f t="shared" si="33"/>
        <v>0</v>
      </c>
      <c r="K71" s="181">
        <f t="shared" si="33"/>
        <v>0</v>
      </c>
      <c r="L71" s="181">
        <f t="shared" si="33"/>
        <v>0</v>
      </c>
      <c r="M71" s="182">
        <f t="shared" si="33"/>
        <v>90</v>
      </c>
      <c r="N71" s="180">
        <f t="shared" si="33"/>
        <v>0</v>
      </c>
      <c r="O71" s="183">
        <f t="shared" si="33"/>
        <v>0</v>
      </c>
      <c r="P71" s="184">
        <f t="shared" si="33"/>
        <v>0</v>
      </c>
      <c r="Q71" s="183">
        <f t="shared" si="33"/>
        <v>0</v>
      </c>
      <c r="R71" s="183">
        <f t="shared" si="33"/>
        <v>0</v>
      </c>
      <c r="S71" s="185">
        <f t="shared" si="33"/>
        <v>0</v>
      </c>
      <c r="T71" s="180">
        <f t="shared" si="33"/>
        <v>0</v>
      </c>
      <c r="U71" s="183">
        <f t="shared" si="33"/>
        <v>0</v>
      </c>
      <c r="V71" s="184">
        <f t="shared" si="33"/>
        <v>0</v>
      </c>
    </row>
    <row r="72" spans="1:22" s="418" customFormat="1" ht="15.95" customHeight="1" thickBot="1" x14ac:dyDescent="0.3">
      <c r="A72" s="998" t="s">
        <v>260</v>
      </c>
      <c r="B72" s="999"/>
      <c r="C72" s="999"/>
      <c r="D72" s="999"/>
      <c r="E72" s="999"/>
      <c r="F72" s="999"/>
      <c r="G72" s="516">
        <f>SUM(G23,G58,G66)</f>
        <v>41.5</v>
      </c>
      <c r="H72" s="519">
        <f>SUM(H23,H58,H66)</f>
        <v>1245</v>
      </c>
      <c r="I72" s="520"/>
      <c r="J72" s="520"/>
      <c r="K72" s="520"/>
      <c r="L72" s="520"/>
      <c r="M72" s="521"/>
      <c r="N72" s="187"/>
      <c r="O72" s="188"/>
      <c r="P72" s="189"/>
      <c r="Q72" s="187"/>
      <c r="R72" s="188"/>
      <c r="S72" s="190"/>
      <c r="T72" s="187"/>
      <c r="U72" s="188"/>
      <c r="V72" s="190"/>
    </row>
    <row r="73" spans="1:22" s="418" customFormat="1" ht="15.95" customHeight="1" thickBot="1" x14ac:dyDescent="0.3">
      <c r="A73" s="1000" t="s">
        <v>233</v>
      </c>
      <c r="B73" s="1001"/>
      <c r="C73" s="1001"/>
      <c r="D73" s="1001"/>
      <c r="E73" s="1001"/>
      <c r="F73" s="1001"/>
      <c r="G73" s="186">
        <f t="shared" ref="G73:V73" si="34">SUM(G24,G59,G67,G71)</f>
        <v>127.5</v>
      </c>
      <c r="H73" s="187">
        <f t="shared" si="34"/>
        <v>3825</v>
      </c>
      <c r="I73" s="188">
        <f t="shared" si="34"/>
        <v>1780</v>
      </c>
      <c r="J73" s="188">
        <f t="shared" si="34"/>
        <v>674</v>
      </c>
      <c r="K73" s="188">
        <f t="shared" si="34"/>
        <v>15</v>
      </c>
      <c r="L73" s="188">
        <f t="shared" si="34"/>
        <v>1091</v>
      </c>
      <c r="M73" s="190">
        <f t="shared" si="34"/>
        <v>2045</v>
      </c>
      <c r="N73" s="187">
        <f t="shared" si="34"/>
        <v>10</v>
      </c>
      <c r="O73" s="518">
        <f t="shared" si="34"/>
        <v>12</v>
      </c>
      <c r="P73" s="525">
        <f t="shared" si="34"/>
        <v>16</v>
      </c>
      <c r="Q73" s="187">
        <f t="shared" si="34"/>
        <v>16</v>
      </c>
      <c r="R73" s="518">
        <f t="shared" si="34"/>
        <v>14</v>
      </c>
      <c r="S73" s="524">
        <f t="shared" si="34"/>
        <v>16</v>
      </c>
      <c r="T73" s="518">
        <f t="shared" si="34"/>
        <v>20</v>
      </c>
      <c r="U73" s="518">
        <f t="shared" si="34"/>
        <v>10</v>
      </c>
      <c r="V73" s="524">
        <f t="shared" si="34"/>
        <v>14</v>
      </c>
    </row>
    <row r="74" spans="1:22" ht="15.95" customHeight="1" thickBot="1" x14ac:dyDescent="0.3">
      <c r="A74" s="1000" t="s">
        <v>234</v>
      </c>
      <c r="B74" s="1001"/>
      <c r="C74" s="1001"/>
      <c r="D74" s="1001"/>
      <c r="E74" s="1001"/>
      <c r="F74" s="1001"/>
      <c r="G74" s="186">
        <f>SUM(G72:G73)</f>
        <v>169</v>
      </c>
      <c r="H74" s="517">
        <f>SUM(H72:H73)</f>
        <v>5070</v>
      </c>
      <c r="I74" s="522"/>
      <c r="J74" s="522"/>
      <c r="K74" s="522"/>
      <c r="L74" s="522"/>
      <c r="M74" s="523"/>
      <c r="N74" s="187"/>
      <c r="O74" s="188"/>
      <c r="P74" s="189"/>
      <c r="Q74" s="187"/>
      <c r="R74" s="188"/>
      <c r="S74" s="190"/>
      <c r="T74" s="187"/>
      <c r="U74" s="188"/>
      <c r="V74" s="190"/>
    </row>
    <row r="75" spans="1:22" ht="15.95" customHeight="1" thickBot="1" x14ac:dyDescent="0.3">
      <c r="A75" s="1006" t="s">
        <v>77</v>
      </c>
      <c r="B75" s="1007"/>
      <c r="C75" s="1007"/>
      <c r="D75" s="1007"/>
      <c r="E75" s="1007"/>
      <c r="F75" s="1007"/>
      <c r="G75" s="1007"/>
      <c r="H75" s="1007"/>
      <c r="I75" s="1007"/>
      <c r="J75" s="1007"/>
      <c r="K75" s="1007"/>
      <c r="L75" s="1007"/>
      <c r="M75" s="1007"/>
      <c r="N75" s="1007"/>
      <c r="O75" s="1007"/>
      <c r="P75" s="1007"/>
      <c r="Q75" s="1007"/>
      <c r="R75" s="1007"/>
      <c r="S75" s="1007"/>
      <c r="T75" s="1007"/>
      <c r="U75" s="1007"/>
      <c r="V75" s="1008"/>
    </row>
    <row r="76" spans="1:22" ht="15.95" customHeight="1" thickBot="1" x14ac:dyDescent="0.3">
      <c r="A76" s="827" t="s">
        <v>78</v>
      </c>
      <c r="B76" s="828"/>
      <c r="C76" s="828"/>
      <c r="D76" s="828"/>
      <c r="E76" s="828"/>
      <c r="F76" s="828"/>
      <c r="G76" s="828"/>
      <c r="H76" s="828"/>
      <c r="I76" s="828"/>
      <c r="J76" s="828"/>
      <c r="K76" s="828"/>
      <c r="L76" s="828"/>
      <c r="M76" s="828"/>
      <c r="N76" s="828"/>
      <c r="O76" s="828"/>
      <c r="P76" s="828"/>
      <c r="Q76" s="828"/>
      <c r="R76" s="828"/>
      <c r="S76" s="828"/>
      <c r="T76" s="828"/>
      <c r="U76" s="828"/>
      <c r="V76" s="829"/>
    </row>
    <row r="77" spans="1:22" ht="15" customHeight="1" thickBot="1" x14ac:dyDescent="0.3">
      <c r="A77" s="1013" t="s">
        <v>79</v>
      </c>
      <c r="B77" s="353" t="s">
        <v>31</v>
      </c>
      <c r="C77" s="1017"/>
      <c r="D77" s="1009">
        <v>1</v>
      </c>
      <c r="E77" s="1009"/>
      <c r="F77" s="959"/>
      <c r="G77" s="963">
        <v>3</v>
      </c>
      <c r="H77" s="393">
        <f>G77*30</f>
        <v>90</v>
      </c>
      <c r="I77" s="394">
        <f t="shared" ref="I77:I86" si="35">SUM(J77+K77+L77)</f>
        <v>45</v>
      </c>
      <c r="J77" s="395"/>
      <c r="K77" s="395"/>
      <c r="L77" s="395">
        <v>45</v>
      </c>
      <c r="M77" s="396">
        <f t="shared" ref="M77" si="36">H77-I77</f>
        <v>45</v>
      </c>
      <c r="N77" s="994">
        <v>3</v>
      </c>
      <c r="O77" s="834"/>
      <c r="P77" s="838"/>
      <c r="Q77" s="994"/>
      <c r="R77" s="834"/>
      <c r="S77" s="1021"/>
      <c r="T77" s="830"/>
      <c r="U77" s="834"/>
      <c r="V77" s="838"/>
    </row>
    <row r="78" spans="1:22" ht="15" customHeight="1" thickBot="1" x14ac:dyDescent="0.3">
      <c r="A78" s="1014"/>
      <c r="B78" s="353" t="s">
        <v>80</v>
      </c>
      <c r="C78" s="1018"/>
      <c r="D78" s="1010"/>
      <c r="E78" s="1010"/>
      <c r="F78" s="960"/>
      <c r="G78" s="964"/>
      <c r="H78" s="203">
        <f>G77*30</f>
        <v>90</v>
      </c>
      <c r="I78" s="28">
        <f t="shared" si="35"/>
        <v>45</v>
      </c>
      <c r="J78" s="387">
        <v>30</v>
      </c>
      <c r="K78" s="387">
        <v>15</v>
      </c>
      <c r="L78" s="387"/>
      <c r="M78" s="204">
        <f t="shared" ref="M78" si="37">H78-I78</f>
        <v>45</v>
      </c>
      <c r="N78" s="995"/>
      <c r="O78" s="836"/>
      <c r="P78" s="840"/>
      <c r="Q78" s="995"/>
      <c r="R78" s="836"/>
      <c r="S78" s="1022"/>
      <c r="T78" s="832"/>
      <c r="U78" s="836"/>
      <c r="V78" s="840"/>
    </row>
    <row r="79" spans="1:22" ht="15" customHeight="1" thickBot="1" x14ac:dyDescent="0.3">
      <c r="A79" s="1015"/>
      <c r="B79" s="353" t="s">
        <v>81</v>
      </c>
      <c r="C79" s="1019"/>
      <c r="D79" s="1011"/>
      <c r="E79" s="1011"/>
      <c r="F79" s="961"/>
      <c r="G79" s="964"/>
      <c r="H79" s="203">
        <f>G77*30</f>
        <v>90</v>
      </c>
      <c r="I79" s="28">
        <f t="shared" si="35"/>
        <v>45</v>
      </c>
      <c r="J79" s="387">
        <v>15</v>
      </c>
      <c r="K79" s="387"/>
      <c r="L79" s="387">
        <v>30</v>
      </c>
      <c r="M79" s="204">
        <f t="shared" ref="M79" si="38">H79-I79</f>
        <v>45</v>
      </c>
      <c r="N79" s="996"/>
      <c r="O79" s="958"/>
      <c r="P79" s="1005"/>
      <c r="Q79" s="996"/>
      <c r="R79" s="958"/>
      <c r="S79" s="1023"/>
      <c r="T79" s="957"/>
      <c r="U79" s="958"/>
      <c r="V79" s="1005"/>
    </row>
    <row r="80" spans="1:22" ht="15" customHeight="1" thickBot="1" x14ac:dyDescent="0.3">
      <c r="A80" s="1015"/>
      <c r="B80" s="353" t="s">
        <v>86</v>
      </c>
      <c r="C80" s="1019"/>
      <c r="D80" s="1011"/>
      <c r="E80" s="1011"/>
      <c r="F80" s="961"/>
      <c r="G80" s="964"/>
      <c r="H80" s="203">
        <f>G77*30</f>
        <v>90</v>
      </c>
      <c r="I80" s="28">
        <f t="shared" si="35"/>
        <v>45</v>
      </c>
      <c r="J80" s="387">
        <v>15</v>
      </c>
      <c r="K80" s="387"/>
      <c r="L80" s="387">
        <v>30</v>
      </c>
      <c r="M80" s="204">
        <f t="shared" ref="M80" si="39">H80-I80</f>
        <v>45</v>
      </c>
      <c r="N80" s="996"/>
      <c r="O80" s="958"/>
      <c r="P80" s="1005"/>
      <c r="Q80" s="996"/>
      <c r="R80" s="958"/>
      <c r="S80" s="1023"/>
      <c r="T80" s="957"/>
      <c r="U80" s="958"/>
      <c r="V80" s="1005"/>
    </row>
    <row r="81" spans="1:22" ht="15" customHeight="1" thickBot="1" x14ac:dyDescent="0.3">
      <c r="A81" s="1016"/>
      <c r="B81" s="353" t="s">
        <v>205</v>
      </c>
      <c r="C81" s="1020"/>
      <c r="D81" s="1012"/>
      <c r="E81" s="1012"/>
      <c r="F81" s="962"/>
      <c r="G81" s="965"/>
      <c r="H81" s="397">
        <f>G77*30</f>
        <v>90</v>
      </c>
      <c r="I81" s="398">
        <f t="shared" si="35"/>
        <v>0</v>
      </c>
      <c r="J81" s="388"/>
      <c r="K81" s="388"/>
      <c r="L81" s="388"/>
      <c r="M81" s="399"/>
      <c r="N81" s="997"/>
      <c r="O81" s="837"/>
      <c r="P81" s="841"/>
      <c r="Q81" s="997"/>
      <c r="R81" s="837"/>
      <c r="S81" s="1024"/>
      <c r="T81" s="833"/>
      <c r="U81" s="837"/>
      <c r="V81" s="841"/>
    </row>
    <row r="82" spans="1:22" ht="15" customHeight="1" thickBot="1" x14ac:dyDescent="0.3">
      <c r="A82" s="1013" t="s">
        <v>82</v>
      </c>
      <c r="B82" s="353" t="s">
        <v>31</v>
      </c>
      <c r="C82" s="1017"/>
      <c r="D82" s="1009" t="s">
        <v>21</v>
      </c>
      <c r="E82" s="1009"/>
      <c r="F82" s="959"/>
      <c r="G82" s="963">
        <v>3</v>
      </c>
      <c r="H82" s="393">
        <f>G82*30</f>
        <v>90</v>
      </c>
      <c r="I82" s="394">
        <f t="shared" si="35"/>
        <v>36</v>
      </c>
      <c r="J82" s="395"/>
      <c r="K82" s="395"/>
      <c r="L82" s="395">
        <v>36</v>
      </c>
      <c r="M82" s="396">
        <f t="shared" ref="M82:M85" si="40">H82-I82</f>
        <v>54</v>
      </c>
      <c r="N82" s="994"/>
      <c r="O82" s="834">
        <v>4</v>
      </c>
      <c r="P82" s="838"/>
      <c r="Q82" s="994"/>
      <c r="R82" s="834"/>
      <c r="S82" s="1021"/>
      <c r="T82" s="830"/>
      <c r="U82" s="834"/>
      <c r="V82" s="838"/>
    </row>
    <row r="83" spans="1:22" ht="15" customHeight="1" thickBot="1" x14ac:dyDescent="0.3">
      <c r="A83" s="1025"/>
      <c r="B83" s="353" t="s">
        <v>207</v>
      </c>
      <c r="C83" s="1026"/>
      <c r="D83" s="1027"/>
      <c r="E83" s="1027"/>
      <c r="F83" s="1028"/>
      <c r="G83" s="964"/>
      <c r="H83" s="203">
        <f>G82*30</f>
        <v>90</v>
      </c>
      <c r="I83" s="28">
        <f t="shared" si="35"/>
        <v>36</v>
      </c>
      <c r="J83" s="387">
        <v>18</v>
      </c>
      <c r="K83" s="387"/>
      <c r="L83" s="387">
        <v>18</v>
      </c>
      <c r="M83" s="204">
        <f t="shared" ref="M83" si="41">H83-I83</f>
        <v>54</v>
      </c>
      <c r="N83" s="1003"/>
      <c r="O83" s="835"/>
      <c r="P83" s="839"/>
      <c r="Q83" s="1003"/>
      <c r="R83" s="835"/>
      <c r="S83" s="1029"/>
      <c r="T83" s="831"/>
      <c r="U83" s="835"/>
      <c r="V83" s="839"/>
    </row>
    <row r="84" spans="1:22" ht="15" customHeight="1" thickBot="1" x14ac:dyDescent="0.3">
      <c r="A84" s="1025"/>
      <c r="B84" s="353" t="s">
        <v>83</v>
      </c>
      <c r="C84" s="1026"/>
      <c r="D84" s="1027"/>
      <c r="E84" s="1027"/>
      <c r="F84" s="1028"/>
      <c r="G84" s="964"/>
      <c r="H84" s="203">
        <f>G82*30</f>
        <v>90</v>
      </c>
      <c r="I84" s="28">
        <f t="shared" si="35"/>
        <v>36</v>
      </c>
      <c r="J84" s="387">
        <v>18</v>
      </c>
      <c r="K84" s="387"/>
      <c r="L84" s="387">
        <v>18</v>
      </c>
      <c r="M84" s="204">
        <f t="shared" si="40"/>
        <v>54</v>
      </c>
      <c r="N84" s="1003"/>
      <c r="O84" s="835"/>
      <c r="P84" s="839"/>
      <c r="Q84" s="1003"/>
      <c r="R84" s="835"/>
      <c r="S84" s="1029"/>
      <c r="T84" s="831"/>
      <c r="U84" s="835"/>
      <c r="V84" s="839"/>
    </row>
    <row r="85" spans="1:22" ht="15" customHeight="1" thickBot="1" x14ac:dyDescent="0.3">
      <c r="A85" s="1014"/>
      <c r="B85" s="353" t="s">
        <v>84</v>
      </c>
      <c r="C85" s="1018"/>
      <c r="D85" s="1010"/>
      <c r="E85" s="1010"/>
      <c r="F85" s="960"/>
      <c r="G85" s="964"/>
      <c r="H85" s="203">
        <f>G82*30</f>
        <v>90</v>
      </c>
      <c r="I85" s="28">
        <f t="shared" si="35"/>
        <v>36</v>
      </c>
      <c r="J85" s="387">
        <v>18</v>
      </c>
      <c r="K85" s="387"/>
      <c r="L85" s="387">
        <v>18</v>
      </c>
      <c r="M85" s="204">
        <f t="shared" si="40"/>
        <v>54</v>
      </c>
      <c r="N85" s="995"/>
      <c r="O85" s="836"/>
      <c r="P85" s="840"/>
      <c r="Q85" s="995"/>
      <c r="R85" s="836"/>
      <c r="S85" s="1022"/>
      <c r="T85" s="832"/>
      <c r="U85" s="836"/>
      <c r="V85" s="840"/>
    </row>
    <row r="86" spans="1:22" ht="15" customHeight="1" thickBot="1" x14ac:dyDescent="0.3">
      <c r="A86" s="1016"/>
      <c r="B86" s="353" t="s">
        <v>205</v>
      </c>
      <c r="C86" s="1020"/>
      <c r="D86" s="1012"/>
      <c r="E86" s="1012"/>
      <c r="F86" s="962"/>
      <c r="G86" s="965"/>
      <c r="H86" s="397">
        <f>G82*30</f>
        <v>90</v>
      </c>
      <c r="I86" s="398">
        <f t="shared" si="35"/>
        <v>0</v>
      </c>
      <c r="J86" s="388"/>
      <c r="K86" s="388"/>
      <c r="L86" s="388"/>
      <c r="M86" s="399"/>
      <c r="N86" s="997"/>
      <c r="O86" s="837"/>
      <c r="P86" s="841"/>
      <c r="Q86" s="997"/>
      <c r="R86" s="837"/>
      <c r="S86" s="1024"/>
      <c r="T86" s="833"/>
      <c r="U86" s="837"/>
      <c r="V86" s="841"/>
    </row>
    <row r="87" spans="1:22" ht="15" customHeight="1" thickBot="1" x14ac:dyDescent="0.3">
      <c r="A87" s="1013" t="s">
        <v>85</v>
      </c>
      <c r="B87" s="353" t="s">
        <v>31</v>
      </c>
      <c r="C87" s="1017"/>
      <c r="D87" s="1009" t="s">
        <v>23</v>
      </c>
      <c r="E87" s="1009"/>
      <c r="F87" s="959"/>
      <c r="G87" s="963">
        <v>3</v>
      </c>
      <c r="H87" s="393">
        <f>G87*30</f>
        <v>90</v>
      </c>
      <c r="I87" s="394">
        <f t="shared" ref="I87:I90" si="42">SUM(J87+K87+L87)</f>
        <v>36</v>
      </c>
      <c r="J87" s="395"/>
      <c r="K87" s="395"/>
      <c r="L87" s="395">
        <v>36</v>
      </c>
      <c r="M87" s="396">
        <f t="shared" ref="M87:M90" si="43">H87-I87</f>
        <v>54</v>
      </c>
      <c r="N87" s="994"/>
      <c r="O87" s="834"/>
      <c r="P87" s="838"/>
      <c r="Q87" s="994"/>
      <c r="R87" s="834">
        <v>4</v>
      </c>
      <c r="S87" s="1021"/>
      <c r="T87" s="830"/>
      <c r="U87" s="834"/>
      <c r="V87" s="838"/>
    </row>
    <row r="88" spans="1:22" ht="15" customHeight="1" thickBot="1" x14ac:dyDescent="0.3">
      <c r="A88" s="1025"/>
      <c r="B88" s="353" t="s">
        <v>208</v>
      </c>
      <c r="C88" s="1026"/>
      <c r="D88" s="1027"/>
      <c r="E88" s="1027"/>
      <c r="F88" s="1028"/>
      <c r="G88" s="964"/>
      <c r="H88" s="203">
        <f>G87*30</f>
        <v>90</v>
      </c>
      <c r="I88" s="28">
        <f t="shared" si="42"/>
        <v>36</v>
      </c>
      <c r="J88" s="512">
        <v>18</v>
      </c>
      <c r="K88" s="512"/>
      <c r="L88" s="512">
        <v>18</v>
      </c>
      <c r="M88" s="204">
        <f t="shared" si="43"/>
        <v>54</v>
      </c>
      <c r="N88" s="1003"/>
      <c r="O88" s="835"/>
      <c r="P88" s="839"/>
      <c r="Q88" s="1003"/>
      <c r="R88" s="835"/>
      <c r="S88" s="1029"/>
      <c r="T88" s="831"/>
      <c r="U88" s="835"/>
      <c r="V88" s="839"/>
    </row>
    <row r="89" spans="1:22" ht="15" customHeight="1" thickBot="1" x14ac:dyDescent="0.3">
      <c r="A89" s="1025"/>
      <c r="B89" s="353" t="s">
        <v>87</v>
      </c>
      <c r="C89" s="1026"/>
      <c r="D89" s="1027"/>
      <c r="E89" s="1027"/>
      <c r="F89" s="1028"/>
      <c r="G89" s="964"/>
      <c r="H89" s="203">
        <f>G87*30</f>
        <v>90</v>
      </c>
      <c r="I89" s="28">
        <f t="shared" si="42"/>
        <v>36</v>
      </c>
      <c r="J89" s="512">
        <v>18</v>
      </c>
      <c r="K89" s="512"/>
      <c r="L89" s="512">
        <v>18</v>
      </c>
      <c r="M89" s="204">
        <f t="shared" si="43"/>
        <v>54</v>
      </c>
      <c r="N89" s="1003"/>
      <c r="O89" s="835"/>
      <c r="P89" s="839"/>
      <c r="Q89" s="1003"/>
      <c r="R89" s="835"/>
      <c r="S89" s="1029"/>
      <c r="T89" s="831"/>
      <c r="U89" s="835"/>
      <c r="V89" s="839"/>
    </row>
    <row r="90" spans="1:22" ht="15" customHeight="1" thickBot="1" x14ac:dyDescent="0.3">
      <c r="A90" s="1014"/>
      <c r="B90" s="353" t="s">
        <v>277</v>
      </c>
      <c r="C90" s="1018"/>
      <c r="D90" s="1010"/>
      <c r="E90" s="1010"/>
      <c r="F90" s="960"/>
      <c r="G90" s="964"/>
      <c r="H90" s="203">
        <f>G87*30</f>
        <v>90</v>
      </c>
      <c r="I90" s="28">
        <f t="shared" si="42"/>
        <v>36</v>
      </c>
      <c r="J90" s="512">
        <v>18</v>
      </c>
      <c r="K90" s="512"/>
      <c r="L90" s="512">
        <v>18</v>
      </c>
      <c r="M90" s="204">
        <f t="shared" si="43"/>
        <v>54</v>
      </c>
      <c r="N90" s="995"/>
      <c r="O90" s="836"/>
      <c r="P90" s="840"/>
      <c r="Q90" s="995"/>
      <c r="R90" s="836"/>
      <c r="S90" s="1022"/>
      <c r="T90" s="832"/>
      <c r="U90" s="836"/>
      <c r="V90" s="840"/>
    </row>
    <row r="91" spans="1:22" ht="15" customHeight="1" thickBot="1" x14ac:dyDescent="0.3">
      <c r="A91" s="1016"/>
      <c r="B91" s="353" t="s">
        <v>205</v>
      </c>
      <c r="C91" s="1020"/>
      <c r="D91" s="1012"/>
      <c r="E91" s="1012"/>
      <c r="F91" s="962"/>
      <c r="G91" s="965"/>
      <c r="H91" s="215">
        <f>G87*30</f>
        <v>90</v>
      </c>
      <c r="I91" s="407"/>
      <c r="J91" s="216"/>
      <c r="K91" s="216"/>
      <c r="L91" s="216"/>
      <c r="M91" s="217"/>
      <c r="N91" s="997"/>
      <c r="O91" s="837"/>
      <c r="P91" s="841"/>
      <c r="Q91" s="997"/>
      <c r="R91" s="837"/>
      <c r="S91" s="1024"/>
      <c r="T91" s="833"/>
      <c r="U91" s="837"/>
      <c r="V91" s="841"/>
    </row>
    <row r="92" spans="1:22" s="251" customFormat="1" ht="16.5" customHeight="1" thickBot="1" x14ac:dyDescent="0.3">
      <c r="A92" s="992" t="s">
        <v>261</v>
      </c>
      <c r="B92" s="993"/>
      <c r="C92" s="993"/>
      <c r="D92" s="993"/>
      <c r="E92" s="993"/>
      <c r="F92" s="1004"/>
      <c r="G92" s="463"/>
      <c r="H92" s="628"/>
      <c r="I92" s="81"/>
      <c r="J92" s="81"/>
      <c r="K92" s="81"/>
      <c r="L92" s="81"/>
      <c r="M92" s="91"/>
      <c r="N92" s="92"/>
      <c r="O92" s="81"/>
      <c r="P92" s="90"/>
      <c r="Q92" s="89"/>
      <c r="R92" s="81"/>
      <c r="S92" s="91"/>
      <c r="T92" s="89"/>
      <c r="U92" s="81"/>
      <c r="V92" s="91"/>
    </row>
    <row r="93" spans="1:22" s="251" customFormat="1" ht="16.5" customHeight="1" thickBot="1" x14ac:dyDescent="0.3">
      <c r="A93" s="990" t="s">
        <v>235</v>
      </c>
      <c r="B93" s="991"/>
      <c r="C93" s="907"/>
      <c r="D93" s="907"/>
      <c r="E93" s="907"/>
      <c r="F93" s="984"/>
      <c r="G93" s="53">
        <f>SUM(G77,G82,G87)</f>
        <v>9</v>
      </c>
      <c r="H93" s="89">
        <f t="shared" ref="H93:M93" si="44">SUM(H77,H82,H87)</f>
        <v>270</v>
      </c>
      <c r="I93" s="81">
        <f t="shared" si="44"/>
        <v>117</v>
      </c>
      <c r="J93" s="81">
        <f t="shared" si="44"/>
        <v>0</v>
      </c>
      <c r="K93" s="81">
        <f t="shared" si="44"/>
        <v>0</v>
      </c>
      <c r="L93" s="81">
        <f t="shared" si="44"/>
        <v>117</v>
      </c>
      <c r="M93" s="91">
        <f t="shared" si="44"/>
        <v>153</v>
      </c>
      <c r="N93" s="92">
        <f>SUM(N77:N91)</f>
        <v>3</v>
      </c>
      <c r="O93" s="81">
        <f t="shared" ref="O93:V93" si="45">SUM(O77:O91)</f>
        <v>4</v>
      </c>
      <c r="P93" s="90">
        <f t="shared" si="45"/>
        <v>0</v>
      </c>
      <c r="Q93" s="89">
        <f t="shared" si="45"/>
        <v>0</v>
      </c>
      <c r="R93" s="81">
        <f t="shared" si="45"/>
        <v>4</v>
      </c>
      <c r="S93" s="91">
        <f t="shared" si="45"/>
        <v>0</v>
      </c>
      <c r="T93" s="92">
        <f t="shared" si="45"/>
        <v>0</v>
      </c>
      <c r="U93" s="81">
        <f t="shared" si="45"/>
        <v>0</v>
      </c>
      <c r="V93" s="91">
        <f t="shared" si="45"/>
        <v>0</v>
      </c>
    </row>
    <row r="94" spans="1:22" s="251" customFormat="1" ht="16.5" customHeight="1" thickBot="1" x14ac:dyDescent="0.3">
      <c r="A94" s="990" t="s">
        <v>236</v>
      </c>
      <c r="B94" s="991"/>
      <c r="C94" s="991"/>
      <c r="D94" s="991"/>
      <c r="E94" s="991"/>
      <c r="F94" s="1002"/>
      <c r="G94" s="53">
        <f>SUM(G92,G93)</f>
        <v>9</v>
      </c>
      <c r="H94" s="470">
        <f>SUM(H92,H93)</f>
        <v>270</v>
      </c>
      <c r="I94" s="409"/>
      <c r="J94" s="409"/>
      <c r="K94" s="409"/>
      <c r="L94" s="409"/>
      <c r="M94" s="410"/>
      <c r="N94" s="476"/>
      <c r="O94" s="409"/>
      <c r="P94" s="477"/>
      <c r="Q94" s="408"/>
      <c r="R94" s="409"/>
      <c r="S94" s="410"/>
      <c r="T94" s="408"/>
      <c r="U94" s="409"/>
      <c r="V94" s="410"/>
    </row>
    <row r="95" spans="1:22" ht="16.5" customHeight="1" thickBot="1" x14ac:dyDescent="0.3">
      <c r="A95" s="827" t="s">
        <v>88</v>
      </c>
      <c r="B95" s="828"/>
      <c r="C95" s="828"/>
      <c r="D95" s="828"/>
      <c r="E95" s="828"/>
      <c r="F95" s="828"/>
      <c r="G95" s="828"/>
      <c r="H95" s="828"/>
      <c r="I95" s="828"/>
      <c r="J95" s="828"/>
      <c r="K95" s="828"/>
      <c r="L95" s="828"/>
      <c r="M95" s="828"/>
      <c r="N95" s="828"/>
      <c r="O95" s="828"/>
      <c r="P95" s="828"/>
      <c r="Q95" s="828"/>
      <c r="R95" s="828"/>
      <c r="S95" s="828"/>
      <c r="T95" s="828"/>
      <c r="U95" s="828"/>
      <c r="V95" s="829"/>
    </row>
    <row r="96" spans="1:22" ht="15" customHeight="1" x14ac:dyDescent="0.25">
      <c r="A96" s="191" t="s">
        <v>89</v>
      </c>
      <c r="B96" s="192" t="s">
        <v>237</v>
      </c>
      <c r="C96" s="590"/>
      <c r="D96" s="593"/>
      <c r="E96" s="593"/>
      <c r="F96" s="534"/>
      <c r="G96" s="383">
        <f>SUM(G97:G103)</f>
        <v>26</v>
      </c>
      <c r="H96" s="539">
        <f t="shared" ref="H96:M96" si="46">SUM(H97:H103)</f>
        <v>780</v>
      </c>
      <c r="I96" s="103">
        <f t="shared" si="46"/>
        <v>392</v>
      </c>
      <c r="J96" s="103"/>
      <c r="K96" s="103"/>
      <c r="L96" s="103">
        <f>SUM(L97:L103)</f>
        <v>392</v>
      </c>
      <c r="M96" s="540">
        <f t="shared" si="46"/>
        <v>193</v>
      </c>
      <c r="N96" s="193"/>
      <c r="O96" s="194"/>
      <c r="P96" s="195"/>
      <c r="Q96" s="196"/>
      <c r="R96" s="197"/>
      <c r="S96" s="198"/>
      <c r="T96" s="200"/>
      <c r="U96" s="199"/>
      <c r="V96" s="201"/>
    </row>
    <row r="97" spans="1:22" s="418" customFormat="1" ht="15" customHeight="1" x14ac:dyDescent="0.25">
      <c r="A97" s="202" t="s">
        <v>90</v>
      </c>
      <c r="B97" s="532" t="s">
        <v>254</v>
      </c>
      <c r="C97" s="591"/>
      <c r="D97" s="594"/>
      <c r="E97" s="594"/>
      <c r="F97" s="535"/>
      <c r="G97" s="537">
        <v>6.5</v>
      </c>
      <c r="H97" s="203">
        <f t="shared" ref="H97:H128" si="47">G97*30</f>
        <v>195</v>
      </c>
      <c r="I97" s="538"/>
      <c r="J97" s="501"/>
      <c r="K97" s="501"/>
      <c r="L97" s="501"/>
      <c r="M97" s="541"/>
      <c r="N97" s="526"/>
      <c r="O97" s="527"/>
      <c r="P97" s="528"/>
      <c r="Q97" s="529"/>
      <c r="R97" s="530"/>
      <c r="S97" s="531"/>
      <c r="T97" s="510"/>
      <c r="U97" s="509"/>
      <c r="V97" s="511"/>
    </row>
    <row r="98" spans="1:22" ht="15" customHeight="1" x14ac:dyDescent="0.25">
      <c r="A98" s="202" t="s">
        <v>91</v>
      </c>
      <c r="B98" s="109" t="s">
        <v>286</v>
      </c>
      <c r="C98" s="592"/>
      <c r="D98" s="595">
        <v>1</v>
      </c>
      <c r="E98" s="595"/>
      <c r="F98" s="536"/>
      <c r="G98" s="533">
        <v>3</v>
      </c>
      <c r="H98" s="203">
        <f t="shared" si="47"/>
        <v>90</v>
      </c>
      <c r="I98" s="28">
        <f t="shared" ref="I98:I103" si="48">SUM(J98+K98+L98)</f>
        <v>60</v>
      </c>
      <c r="J98" s="512"/>
      <c r="K98" s="512"/>
      <c r="L98" s="512">
        <v>60</v>
      </c>
      <c r="M98" s="204">
        <f t="shared" ref="M98:M103" si="49">H98-I98</f>
        <v>30</v>
      </c>
      <c r="N98" s="205">
        <v>4</v>
      </c>
      <c r="O98" s="206"/>
      <c r="P98" s="207"/>
      <c r="Q98" s="208"/>
      <c r="R98" s="209"/>
      <c r="S98" s="210"/>
      <c r="T98" s="111"/>
      <c r="U98" s="110"/>
      <c r="V98" s="211"/>
    </row>
    <row r="99" spans="1:22" ht="15" customHeight="1" x14ac:dyDescent="0.25">
      <c r="A99" s="202" t="s">
        <v>92</v>
      </c>
      <c r="B99" s="109" t="s">
        <v>286</v>
      </c>
      <c r="C99" s="592"/>
      <c r="D99" s="595" t="s">
        <v>22</v>
      </c>
      <c r="E99" s="595"/>
      <c r="F99" s="536"/>
      <c r="G99" s="533">
        <v>3.5</v>
      </c>
      <c r="H99" s="203">
        <f t="shared" si="47"/>
        <v>105</v>
      </c>
      <c r="I99" s="28">
        <f t="shared" si="48"/>
        <v>72</v>
      </c>
      <c r="J99" s="512"/>
      <c r="K99" s="512"/>
      <c r="L99" s="512">
        <v>72</v>
      </c>
      <c r="M99" s="204">
        <f t="shared" si="49"/>
        <v>33</v>
      </c>
      <c r="N99" s="205"/>
      <c r="O99" s="206">
        <v>4</v>
      </c>
      <c r="P99" s="212">
        <v>4</v>
      </c>
      <c r="Q99" s="208"/>
      <c r="R99" s="209"/>
      <c r="S99" s="210"/>
      <c r="T99" s="111"/>
      <c r="U99" s="110"/>
      <c r="V99" s="211"/>
    </row>
    <row r="100" spans="1:22" ht="15" customHeight="1" x14ac:dyDescent="0.25">
      <c r="A100" s="202" t="s">
        <v>93</v>
      </c>
      <c r="B100" s="109" t="s">
        <v>286</v>
      </c>
      <c r="C100" s="592"/>
      <c r="D100" s="595">
        <v>3</v>
      </c>
      <c r="E100" s="595"/>
      <c r="F100" s="536"/>
      <c r="G100" s="533">
        <v>3</v>
      </c>
      <c r="H100" s="203">
        <f t="shared" si="47"/>
        <v>90</v>
      </c>
      <c r="I100" s="28">
        <f t="shared" si="48"/>
        <v>60</v>
      </c>
      <c r="J100" s="512"/>
      <c r="K100" s="512"/>
      <c r="L100" s="512">
        <v>60</v>
      </c>
      <c r="M100" s="204">
        <f t="shared" si="49"/>
        <v>30</v>
      </c>
      <c r="N100" s="205"/>
      <c r="O100" s="206"/>
      <c r="P100" s="207"/>
      <c r="Q100" s="213">
        <v>4</v>
      </c>
      <c r="R100" s="209"/>
      <c r="S100" s="210"/>
      <c r="T100" s="111"/>
      <c r="U100" s="110"/>
      <c r="V100" s="211"/>
    </row>
    <row r="101" spans="1:22" ht="15" customHeight="1" x14ac:dyDescent="0.25">
      <c r="A101" s="202" t="s">
        <v>94</v>
      </c>
      <c r="B101" s="109" t="s">
        <v>286</v>
      </c>
      <c r="C101" s="592"/>
      <c r="D101" s="595" t="s">
        <v>24</v>
      </c>
      <c r="E101" s="595"/>
      <c r="F101" s="536"/>
      <c r="G101" s="533">
        <v>3.5</v>
      </c>
      <c r="H101" s="203">
        <f t="shared" si="47"/>
        <v>105</v>
      </c>
      <c r="I101" s="28">
        <f t="shared" si="48"/>
        <v>72</v>
      </c>
      <c r="J101" s="512"/>
      <c r="K101" s="512"/>
      <c r="L101" s="512">
        <v>72</v>
      </c>
      <c r="M101" s="204">
        <f t="shared" si="49"/>
        <v>33</v>
      </c>
      <c r="N101" s="205"/>
      <c r="O101" s="206"/>
      <c r="P101" s="212"/>
      <c r="Q101" s="208"/>
      <c r="R101" s="206">
        <v>4</v>
      </c>
      <c r="S101" s="214">
        <v>4</v>
      </c>
      <c r="T101" s="111"/>
      <c r="U101" s="110"/>
      <c r="V101" s="211"/>
    </row>
    <row r="102" spans="1:22" ht="15" customHeight="1" x14ac:dyDescent="0.25">
      <c r="A102" s="202" t="s">
        <v>95</v>
      </c>
      <c r="B102" s="109" t="s">
        <v>286</v>
      </c>
      <c r="C102" s="592"/>
      <c r="D102" s="595">
        <v>5</v>
      </c>
      <c r="E102" s="595"/>
      <c r="F102" s="536"/>
      <c r="G102" s="533">
        <v>3</v>
      </c>
      <c r="H102" s="203">
        <f t="shared" si="47"/>
        <v>90</v>
      </c>
      <c r="I102" s="28">
        <f t="shared" si="48"/>
        <v>60</v>
      </c>
      <c r="J102" s="512"/>
      <c r="K102" s="512"/>
      <c r="L102" s="512">
        <v>60</v>
      </c>
      <c r="M102" s="204">
        <f t="shared" si="49"/>
        <v>30</v>
      </c>
      <c r="N102" s="205"/>
      <c r="O102" s="206"/>
      <c r="P102" s="207"/>
      <c r="Q102" s="208"/>
      <c r="R102" s="209"/>
      <c r="S102" s="210"/>
      <c r="T102" s="111">
        <v>4</v>
      </c>
      <c r="U102" s="110"/>
      <c r="V102" s="211"/>
    </row>
    <row r="103" spans="1:22" ht="15" customHeight="1" thickBot="1" x14ac:dyDescent="0.3">
      <c r="A103" s="542" t="s">
        <v>96</v>
      </c>
      <c r="B103" s="543" t="s">
        <v>286</v>
      </c>
      <c r="C103" s="597"/>
      <c r="D103" s="596" t="s">
        <v>26</v>
      </c>
      <c r="E103" s="596"/>
      <c r="F103" s="544"/>
      <c r="G103" s="545">
        <v>3.5</v>
      </c>
      <c r="H103" s="397">
        <f t="shared" si="47"/>
        <v>105</v>
      </c>
      <c r="I103" s="398">
        <f t="shared" si="48"/>
        <v>68</v>
      </c>
      <c r="J103" s="513"/>
      <c r="K103" s="513"/>
      <c r="L103" s="513">
        <v>68</v>
      </c>
      <c r="M103" s="399">
        <f t="shared" si="49"/>
        <v>37</v>
      </c>
      <c r="N103" s="218"/>
      <c r="O103" s="219"/>
      <c r="P103" s="220"/>
      <c r="Q103" s="221"/>
      <c r="R103" s="222"/>
      <c r="S103" s="223"/>
      <c r="T103" s="225"/>
      <c r="U103" s="224">
        <v>4</v>
      </c>
      <c r="V103" s="226">
        <v>4</v>
      </c>
    </row>
    <row r="104" spans="1:22" s="418" customFormat="1" ht="15" customHeight="1" thickBot="1" x14ac:dyDescent="0.3">
      <c r="A104" s="127" t="s">
        <v>97</v>
      </c>
      <c r="B104" s="467" t="s">
        <v>255</v>
      </c>
      <c r="C104" s="74"/>
      <c r="D104" s="82"/>
      <c r="E104" s="75"/>
      <c r="F104" s="128"/>
      <c r="G104" s="463">
        <v>3</v>
      </c>
      <c r="H104" s="547">
        <f t="shared" ref="H104" si="50">G104*30</f>
        <v>90</v>
      </c>
      <c r="I104" s="66"/>
      <c r="J104" s="83"/>
      <c r="K104" s="84"/>
      <c r="L104" s="84"/>
      <c r="M104" s="68"/>
      <c r="N104" s="77"/>
      <c r="O104" s="62"/>
      <c r="P104" s="79"/>
      <c r="Q104" s="546"/>
      <c r="R104" s="62"/>
      <c r="S104" s="78"/>
      <c r="T104" s="77"/>
      <c r="U104" s="62"/>
      <c r="V104" s="79"/>
    </row>
    <row r="105" spans="1:22" s="418" customFormat="1" ht="15" customHeight="1" thickBot="1" x14ac:dyDescent="0.3">
      <c r="A105" s="127" t="s">
        <v>98</v>
      </c>
      <c r="B105" s="467" t="s">
        <v>256</v>
      </c>
      <c r="C105" s="74"/>
      <c r="D105" s="82"/>
      <c r="E105" s="75"/>
      <c r="F105" s="128"/>
      <c r="G105" s="463">
        <v>6</v>
      </c>
      <c r="H105" s="547">
        <f t="shared" ref="H105" si="51">G105*30</f>
        <v>180</v>
      </c>
      <c r="I105" s="66"/>
      <c r="J105" s="83"/>
      <c r="K105" s="84"/>
      <c r="L105" s="84"/>
      <c r="M105" s="68"/>
      <c r="N105" s="77"/>
      <c r="O105" s="62"/>
      <c r="P105" s="79"/>
      <c r="Q105" s="546"/>
      <c r="R105" s="62"/>
      <c r="S105" s="78"/>
      <c r="T105" s="77"/>
      <c r="U105" s="62"/>
      <c r="V105" s="79"/>
    </row>
    <row r="106" spans="1:22" s="418" customFormat="1" ht="15" customHeight="1" thickBot="1" x14ac:dyDescent="0.3">
      <c r="A106" s="127" t="s">
        <v>99</v>
      </c>
      <c r="B106" s="467" t="s">
        <v>257</v>
      </c>
      <c r="C106" s="74"/>
      <c r="D106" s="82"/>
      <c r="E106" s="75"/>
      <c r="F106" s="128"/>
      <c r="G106" s="463">
        <v>3</v>
      </c>
      <c r="H106" s="547">
        <f t="shared" si="47"/>
        <v>90</v>
      </c>
      <c r="I106" s="66"/>
      <c r="J106" s="83"/>
      <c r="K106" s="84"/>
      <c r="L106" s="84"/>
      <c r="M106" s="68"/>
      <c r="N106" s="77"/>
      <c r="O106" s="62"/>
      <c r="P106" s="79"/>
      <c r="Q106" s="546"/>
      <c r="R106" s="62"/>
      <c r="S106" s="78"/>
      <c r="T106" s="77"/>
      <c r="U106" s="62"/>
      <c r="V106" s="79"/>
    </row>
    <row r="107" spans="1:22" ht="15" customHeight="1" thickBot="1" x14ac:dyDescent="0.3">
      <c r="A107" s="874" t="s">
        <v>100</v>
      </c>
      <c r="B107" s="227" t="s">
        <v>185</v>
      </c>
      <c r="C107" s="868"/>
      <c r="D107" s="871">
        <v>1</v>
      </c>
      <c r="E107" s="871"/>
      <c r="F107" s="879"/>
      <c r="G107" s="844">
        <v>3</v>
      </c>
      <c r="H107" s="889">
        <f t="shared" ref="H107" si="52">G107*30</f>
        <v>90</v>
      </c>
      <c r="I107" s="890">
        <f>SUM(J107+K107+L107)</f>
        <v>60</v>
      </c>
      <c r="J107" s="893">
        <v>8</v>
      </c>
      <c r="K107" s="904"/>
      <c r="L107" s="904">
        <v>52</v>
      </c>
      <c r="M107" s="902">
        <f>H107-I107</f>
        <v>30</v>
      </c>
      <c r="N107" s="857">
        <v>4</v>
      </c>
      <c r="O107" s="860"/>
      <c r="P107" s="897"/>
      <c r="Q107" s="857"/>
      <c r="R107" s="860"/>
      <c r="S107" s="863"/>
      <c r="T107" s="857"/>
      <c r="U107" s="860"/>
      <c r="V107" s="863"/>
    </row>
    <row r="108" spans="1:22" s="418" customFormat="1" ht="15" customHeight="1" thickBot="1" x14ac:dyDescent="0.3">
      <c r="A108" s="875"/>
      <c r="B108" s="227" t="s">
        <v>196</v>
      </c>
      <c r="C108" s="869"/>
      <c r="D108" s="872"/>
      <c r="E108" s="872"/>
      <c r="F108" s="884"/>
      <c r="G108" s="888"/>
      <c r="H108" s="889"/>
      <c r="I108" s="890"/>
      <c r="J108" s="893"/>
      <c r="K108" s="904"/>
      <c r="L108" s="904"/>
      <c r="M108" s="902"/>
      <c r="N108" s="858"/>
      <c r="O108" s="861"/>
      <c r="P108" s="898"/>
      <c r="Q108" s="858"/>
      <c r="R108" s="861"/>
      <c r="S108" s="864"/>
      <c r="T108" s="858"/>
      <c r="U108" s="861"/>
      <c r="V108" s="864"/>
    </row>
    <row r="109" spans="1:22" ht="15" customHeight="1" thickBot="1" x14ac:dyDescent="0.3">
      <c r="A109" s="876"/>
      <c r="B109" s="227" t="s">
        <v>203</v>
      </c>
      <c r="C109" s="870"/>
      <c r="D109" s="873"/>
      <c r="E109" s="873"/>
      <c r="F109" s="880"/>
      <c r="G109" s="845"/>
      <c r="H109" s="847"/>
      <c r="I109" s="891"/>
      <c r="J109" s="894"/>
      <c r="K109" s="901"/>
      <c r="L109" s="901"/>
      <c r="M109" s="903"/>
      <c r="N109" s="859"/>
      <c r="O109" s="862"/>
      <c r="P109" s="899"/>
      <c r="Q109" s="859"/>
      <c r="R109" s="862"/>
      <c r="S109" s="865"/>
      <c r="T109" s="859"/>
      <c r="U109" s="862"/>
      <c r="V109" s="865"/>
    </row>
    <row r="110" spans="1:22" s="418" customFormat="1" ht="15" customHeight="1" thickBot="1" x14ac:dyDescent="0.3">
      <c r="A110" s="874" t="s">
        <v>101</v>
      </c>
      <c r="B110" s="227" t="s">
        <v>186</v>
      </c>
      <c r="C110" s="868"/>
      <c r="D110" s="871">
        <v>1</v>
      </c>
      <c r="E110" s="871"/>
      <c r="F110" s="879"/>
      <c r="G110" s="844">
        <v>3</v>
      </c>
      <c r="H110" s="846">
        <f t="shared" ref="H110" si="53">G110*30</f>
        <v>90</v>
      </c>
      <c r="I110" s="1030">
        <f>SUM(J110+K110+L110)</f>
        <v>60</v>
      </c>
      <c r="J110" s="892">
        <v>8</v>
      </c>
      <c r="K110" s="900"/>
      <c r="L110" s="900">
        <v>52</v>
      </c>
      <c r="M110" s="905">
        <f>H110-I110</f>
        <v>30</v>
      </c>
      <c r="N110" s="857">
        <v>4</v>
      </c>
      <c r="O110" s="860"/>
      <c r="P110" s="897"/>
      <c r="Q110" s="857"/>
      <c r="R110" s="860"/>
      <c r="S110" s="863"/>
      <c r="T110" s="857"/>
      <c r="U110" s="860"/>
      <c r="V110" s="863"/>
    </row>
    <row r="111" spans="1:22" s="418" customFormat="1" ht="15" customHeight="1" thickBot="1" x14ac:dyDescent="0.3">
      <c r="A111" s="876"/>
      <c r="B111" s="227" t="s">
        <v>198</v>
      </c>
      <c r="C111" s="878"/>
      <c r="D111" s="882"/>
      <c r="E111" s="882"/>
      <c r="F111" s="885"/>
      <c r="G111" s="845"/>
      <c r="H111" s="847"/>
      <c r="I111" s="891"/>
      <c r="J111" s="894"/>
      <c r="K111" s="901"/>
      <c r="L111" s="901"/>
      <c r="M111" s="903"/>
      <c r="N111" s="887"/>
      <c r="O111" s="896"/>
      <c r="P111" s="1043"/>
      <c r="Q111" s="887"/>
      <c r="R111" s="896"/>
      <c r="S111" s="867"/>
      <c r="T111" s="887"/>
      <c r="U111" s="896"/>
      <c r="V111" s="867"/>
    </row>
    <row r="112" spans="1:22" ht="15" customHeight="1" thickBot="1" x14ac:dyDescent="0.3">
      <c r="A112" s="874" t="s">
        <v>103</v>
      </c>
      <c r="B112" s="568" t="s">
        <v>267</v>
      </c>
      <c r="C112" s="877"/>
      <c r="D112" s="881" t="s">
        <v>21</v>
      </c>
      <c r="E112" s="881"/>
      <c r="F112" s="883"/>
      <c r="G112" s="844">
        <v>3</v>
      </c>
      <c r="H112" s="846">
        <f t="shared" ref="H112" si="54">G112*30</f>
        <v>90</v>
      </c>
      <c r="I112" s="890">
        <f t="shared" ref="I112" si="55">SUM(J112+K112+L112)</f>
        <v>54</v>
      </c>
      <c r="J112" s="892">
        <v>8</v>
      </c>
      <c r="K112" s="900"/>
      <c r="L112" s="900">
        <v>46</v>
      </c>
      <c r="M112" s="905">
        <f>H112-I112</f>
        <v>36</v>
      </c>
      <c r="N112" s="886"/>
      <c r="O112" s="895">
        <v>6</v>
      </c>
      <c r="P112" s="866"/>
      <c r="Q112" s="886"/>
      <c r="R112" s="895"/>
      <c r="S112" s="866"/>
      <c r="T112" s="886"/>
      <c r="U112" s="895"/>
      <c r="V112" s="866"/>
    </row>
    <row r="113" spans="1:22" s="418" customFormat="1" ht="15" customHeight="1" thickBot="1" x14ac:dyDescent="0.3">
      <c r="A113" s="875"/>
      <c r="B113" s="227" t="s">
        <v>268</v>
      </c>
      <c r="C113" s="869"/>
      <c r="D113" s="872"/>
      <c r="E113" s="872"/>
      <c r="F113" s="884"/>
      <c r="G113" s="888"/>
      <c r="H113" s="889"/>
      <c r="I113" s="890"/>
      <c r="J113" s="893"/>
      <c r="K113" s="904"/>
      <c r="L113" s="904"/>
      <c r="M113" s="902"/>
      <c r="N113" s="858"/>
      <c r="O113" s="861"/>
      <c r="P113" s="864"/>
      <c r="Q113" s="858"/>
      <c r="R113" s="861"/>
      <c r="S113" s="864"/>
      <c r="T113" s="858"/>
      <c r="U113" s="861"/>
      <c r="V113" s="864"/>
    </row>
    <row r="114" spans="1:22" s="418" customFormat="1" ht="15" customHeight="1" thickBot="1" x14ac:dyDescent="0.3">
      <c r="A114" s="875"/>
      <c r="B114" s="227" t="s">
        <v>270</v>
      </c>
      <c r="C114" s="869"/>
      <c r="D114" s="872"/>
      <c r="E114" s="872"/>
      <c r="F114" s="884"/>
      <c r="G114" s="888"/>
      <c r="H114" s="889"/>
      <c r="I114" s="890"/>
      <c r="J114" s="893"/>
      <c r="K114" s="904"/>
      <c r="L114" s="904"/>
      <c r="M114" s="902"/>
      <c r="N114" s="858"/>
      <c r="O114" s="861"/>
      <c r="P114" s="864"/>
      <c r="Q114" s="858"/>
      <c r="R114" s="861"/>
      <c r="S114" s="864"/>
      <c r="T114" s="858"/>
      <c r="U114" s="861"/>
      <c r="V114" s="864"/>
    </row>
    <row r="115" spans="1:22" ht="15" customHeight="1" thickBot="1" x14ac:dyDescent="0.3">
      <c r="A115" s="876"/>
      <c r="B115" s="227" t="s">
        <v>271</v>
      </c>
      <c r="C115" s="878"/>
      <c r="D115" s="882"/>
      <c r="E115" s="882"/>
      <c r="F115" s="885"/>
      <c r="G115" s="845"/>
      <c r="H115" s="847"/>
      <c r="I115" s="891"/>
      <c r="J115" s="894"/>
      <c r="K115" s="901"/>
      <c r="L115" s="901"/>
      <c r="M115" s="903"/>
      <c r="N115" s="887"/>
      <c r="O115" s="896"/>
      <c r="P115" s="867"/>
      <c r="Q115" s="887"/>
      <c r="R115" s="896"/>
      <c r="S115" s="867"/>
      <c r="T115" s="887"/>
      <c r="U115" s="896"/>
      <c r="V115" s="867"/>
    </row>
    <row r="116" spans="1:22" ht="15" customHeight="1" thickBot="1" x14ac:dyDescent="0.3">
      <c r="A116" s="874" t="s">
        <v>105</v>
      </c>
      <c r="B116" s="227" t="s">
        <v>187</v>
      </c>
      <c r="C116" s="868"/>
      <c r="D116" s="871" t="s">
        <v>22</v>
      </c>
      <c r="E116" s="871"/>
      <c r="F116" s="879"/>
      <c r="G116" s="844">
        <v>3</v>
      </c>
      <c r="H116" s="846">
        <f t="shared" ref="H116" si="56">G116*30</f>
        <v>90</v>
      </c>
      <c r="I116" s="890">
        <f t="shared" ref="I116" si="57">SUM(J116+K116+L116)</f>
        <v>54</v>
      </c>
      <c r="J116" s="892">
        <v>8</v>
      </c>
      <c r="K116" s="900"/>
      <c r="L116" s="900">
        <v>46</v>
      </c>
      <c r="M116" s="905">
        <f>H116-I116</f>
        <v>36</v>
      </c>
      <c r="N116" s="857"/>
      <c r="O116" s="860"/>
      <c r="P116" s="897">
        <v>6</v>
      </c>
      <c r="Q116" s="857"/>
      <c r="R116" s="860"/>
      <c r="S116" s="863"/>
      <c r="T116" s="857"/>
      <c r="U116" s="860"/>
      <c r="V116" s="863"/>
    </row>
    <row r="117" spans="1:22" ht="15" customHeight="1" thickBot="1" x14ac:dyDescent="0.3">
      <c r="A117" s="876"/>
      <c r="B117" s="227" t="s">
        <v>269</v>
      </c>
      <c r="C117" s="870"/>
      <c r="D117" s="873"/>
      <c r="E117" s="873"/>
      <c r="F117" s="880"/>
      <c r="G117" s="845"/>
      <c r="H117" s="847"/>
      <c r="I117" s="891"/>
      <c r="J117" s="894"/>
      <c r="K117" s="901"/>
      <c r="L117" s="901"/>
      <c r="M117" s="903"/>
      <c r="N117" s="859"/>
      <c r="O117" s="862"/>
      <c r="P117" s="899"/>
      <c r="Q117" s="859"/>
      <c r="R117" s="862"/>
      <c r="S117" s="865"/>
      <c r="T117" s="859"/>
      <c r="U117" s="862"/>
      <c r="V117" s="865"/>
    </row>
    <row r="118" spans="1:22" ht="15" customHeight="1" thickBot="1" x14ac:dyDescent="0.3">
      <c r="A118" s="874" t="s">
        <v>199</v>
      </c>
      <c r="B118" s="227" t="s">
        <v>358</v>
      </c>
      <c r="C118" s="868"/>
      <c r="D118" s="871">
        <v>3</v>
      </c>
      <c r="E118" s="871"/>
      <c r="F118" s="879"/>
      <c r="G118" s="844">
        <v>3</v>
      </c>
      <c r="H118" s="846">
        <f t="shared" ref="H118" si="58">G118*30</f>
        <v>90</v>
      </c>
      <c r="I118" s="890">
        <f t="shared" ref="I118" si="59">SUM(J118+K118+L118)</f>
        <v>60</v>
      </c>
      <c r="J118" s="892">
        <v>8</v>
      </c>
      <c r="K118" s="900"/>
      <c r="L118" s="900">
        <v>52</v>
      </c>
      <c r="M118" s="905">
        <f>H118-I118</f>
        <v>30</v>
      </c>
      <c r="N118" s="857"/>
      <c r="O118" s="860"/>
      <c r="P118" s="897"/>
      <c r="Q118" s="857">
        <v>4</v>
      </c>
      <c r="R118" s="860"/>
      <c r="S118" s="863"/>
      <c r="T118" s="857"/>
      <c r="U118" s="860"/>
      <c r="V118" s="863"/>
    </row>
    <row r="119" spans="1:22" s="418" customFormat="1" ht="15" customHeight="1" thickBot="1" x14ac:dyDescent="0.3">
      <c r="A119" s="875"/>
      <c r="B119" s="227" t="s">
        <v>197</v>
      </c>
      <c r="C119" s="869"/>
      <c r="D119" s="872"/>
      <c r="E119" s="872"/>
      <c r="F119" s="884"/>
      <c r="G119" s="888"/>
      <c r="H119" s="889"/>
      <c r="I119" s="890"/>
      <c r="J119" s="893"/>
      <c r="K119" s="904"/>
      <c r="L119" s="904"/>
      <c r="M119" s="902"/>
      <c r="N119" s="858"/>
      <c r="O119" s="861"/>
      <c r="P119" s="898"/>
      <c r="Q119" s="858"/>
      <c r="R119" s="861"/>
      <c r="S119" s="864"/>
      <c r="T119" s="858"/>
      <c r="U119" s="861"/>
      <c r="V119" s="864"/>
    </row>
    <row r="120" spans="1:22" ht="15" customHeight="1" thickBot="1" x14ac:dyDescent="0.3">
      <c r="A120" s="876"/>
      <c r="B120" s="227" t="s">
        <v>202</v>
      </c>
      <c r="C120" s="870"/>
      <c r="D120" s="873"/>
      <c r="E120" s="873"/>
      <c r="F120" s="880"/>
      <c r="G120" s="845"/>
      <c r="H120" s="847"/>
      <c r="I120" s="891"/>
      <c r="J120" s="894"/>
      <c r="K120" s="901"/>
      <c r="L120" s="901"/>
      <c r="M120" s="903"/>
      <c r="N120" s="859"/>
      <c r="O120" s="862"/>
      <c r="P120" s="899"/>
      <c r="Q120" s="859"/>
      <c r="R120" s="862"/>
      <c r="S120" s="865"/>
      <c r="T120" s="859"/>
      <c r="U120" s="862"/>
      <c r="V120" s="865"/>
    </row>
    <row r="121" spans="1:22" ht="15" customHeight="1" thickBot="1" x14ac:dyDescent="0.3">
      <c r="A121" s="874" t="s">
        <v>200</v>
      </c>
      <c r="B121" s="227" t="s">
        <v>274</v>
      </c>
      <c r="C121" s="868"/>
      <c r="D121" s="871" t="s">
        <v>23</v>
      </c>
      <c r="E121" s="871"/>
      <c r="F121" s="879"/>
      <c r="G121" s="844">
        <v>3</v>
      </c>
      <c r="H121" s="889">
        <f>G121*30</f>
        <v>90</v>
      </c>
      <c r="I121" s="890">
        <f t="shared" ref="I121" si="60">SUM(J121+K121+L121)</f>
        <v>54</v>
      </c>
      <c r="J121" s="893">
        <v>8</v>
      </c>
      <c r="K121" s="904"/>
      <c r="L121" s="904">
        <v>46</v>
      </c>
      <c r="M121" s="902">
        <f>H121-I121</f>
        <v>36</v>
      </c>
      <c r="N121" s="857"/>
      <c r="O121" s="860"/>
      <c r="P121" s="897"/>
      <c r="Q121" s="857"/>
      <c r="R121" s="860">
        <v>6</v>
      </c>
      <c r="S121" s="863"/>
      <c r="T121" s="857"/>
      <c r="U121" s="860"/>
      <c r="V121" s="863"/>
    </row>
    <row r="122" spans="1:22" s="418" customFormat="1" ht="15" customHeight="1" thickBot="1" x14ac:dyDescent="0.3">
      <c r="A122" s="875"/>
      <c r="B122" s="227" t="s">
        <v>275</v>
      </c>
      <c r="C122" s="869"/>
      <c r="D122" s="872"/>
      <c r="E122" s="872"/>
      <c r="F122" s="884"/>
      <c r="G122" s="888"/>
      <c r="H122" s="889"/>
      <c r="I122" s="890"/>
      <c r="J122" s="893"/>
      <c r="K122" s="904"/>
      <c r="L122" s="904"/>
      <c r="M122" s="902"/>
      <c r="N122" s="858"/>
      <c r="O122" s="861"/>
      <c r="P122" s="898"/>
      <c r="Q122" s="858"/>
      <c r="R122" s="861"/>
      <c r="S122" s="864"/>
      <c r="T122" s="858"/>
      <c r="U122" s="861"/>
      <c r="V122" s="864"/>
    </row>
    <row r="123" spans="1:22" s="418" customFormat="1" ht="15" customHeight="1" thickBot="1" x14ac:dyDescent="0.3">
      <c r="A123" s="875"/>
      <c r="B123" s="227" t="s">
        <v>276</v>
      </c>
      <c r="C123" s="869"/>
      <c r="D123" s="872"/>
      <c r="E123" s="872"/>
      <c r="F123" s="884"/>
      <c r="G123" s="888"/>
      <c r="H123" s="889"/>
      <c r="I123" s="890"/>
      <c r="J123" s="893"/>
      <c r="K123" s="904"/>
      <c r="L123" s="904"/>
      <c r="M123" s="902"/>
      <c r="N123" s="858"/>
      <c r="O123" s="861"/>
      <c r="P123" s="898"/>
      <c r="Q123" s="858"/>
      <c r="R123" s="861"/>
      <c r="S123" s="864"/>
      <c r="T123" s="858"/>
      <c r="U123" s="861"/>
      <c r="V123" s="864"/>
    </row>
    <row r="124" spans="1:22" ht="15" customHeight="1" thickBot="1" x14ac:dyDescent="0.3">
      <c r="A124" s="876"/>
      <c r="B124" s="227" t="s">
        <v>48</v>
      </c>
      <c r="C124" s="870"/>
      <c r="D124" s="873"/>
      <c r="E124" s="873"/>
      <c r="F124" s="880"/>
      <c r="G124" s="845"/>
      <c r="H124" s="847"/>
      <c r="I124" s="891"/>
      <c r="J124" s="894"/>
      <c r="K124" s="901"/>
      <c r="L124" s="901"/>
      <c r="M124" s="903"/>
      <c r="N124" s="859"/>
      <c r="O124" s="862"/>
      <c r="P124" s="899"/>
      <c r="Q124" s="859"/>
      <c r="R124" s="862"/>
      <c r="S124" s="865"/>
      <c r="T124" s="859"/>
      <c r="U124" s="862"/>
      <c r="V124" s="865"/>
    </row>
    <row r="125" spans="1:22" ht="15" customHeight="1" thickBot="1" x14ac:dyDescent="0.3">
      <c r="A125" s="874" t="s">
        <v>201</v>
      </c>
      <c r="B125" s="227" t="s">
        <v>188</v>
      </c>
      <c r="C125" s="868"/>
      <c r="D125" s="871" t="s">
        <v>24</v>
      </c>
      <c r="E125" s="871"/>
      <c r="F125" s="879"/>
      <c r="G125" s="844">
        <v>3</v>
      </c>
      <c r="H125" s="846">
        <f t="shared" ref="H125" si="61">G125*30</f>
        <v>90</v>
      </c>
      <c r="I125" s="890">
        <f t="shared" ref="I125" si="62">SUM(J125+K125+L125)</f>
        <v>54</v>
      </c>
      <c r="J125" s="892">
        <v>8</v>
      </c>
      <c r="K125" s="900"/>
      <c r="L125" s="900">
        <v>46</v>
      </c>
      <c r="M125" s="905">
        <f>H125-I125</f>
        <v>36</v>
      </c>
      <c r="N125" s="857"/>
      <c r="O125" s="860"/>
      <c r="P125" s="897"/>
      <c r="Q125" s="857"/>
      <c r="R125" s="860"/>
      <c r="S125" s="863">
        <v>6</v>
      </c>
      <c r="T125" s="857"/>
      <c r="U125" s="860"/>
      <c r="V125" s="863"/>
    </row>
    <row r="126" spans="1:22" s="418" customFormat="1" ht="15" customHeight="1" thickBot="1" x14ac:dyDescent="0.3">
      <c r="A126" s="875"/>
      <c r="B126" s="227" t="s">
        <v>272</v>
      </c>
      <c r="C126" s="869"/>
      <c r="D126" s="872"/>
      <c r="E126" s="872"/>
      <c r="F126" s="884"/>
      <c r="G126" s="888"/>
      <c r="H126" s="889"/>
      <c r="I126" s="890"/>
      <c r="J126" s="893"/>
      <c r="K126" s="904"/>
      <c r="L126" s="904"/>
      <c r="M126" s="902"/>
      <c r="N126" s="858"/>
      <c r="O126" s="861"/>
      <c r="P126" s="898"/>
      <c r="Q126" s="858"/>
      <c r="R126" s="861"/>
      <c r="S126" s="864"/>
      <c r="T126" s="858"/>
      <c r="U126" s="861"/>
      <c r="V126" s="864"/>
    </row>
    <row r="127" spans="1:22" ht="15" customHeight="1" thickBot="1" x14ac:dyDescent="0.3">
      <c r="A127" s="876"/>
      <c r="B127" s="227" t="s">
        <v>273</v>
      </c>
      <c r="C127" s="870"/>
      <c r="D127" s="873"/>
      <c r="E127" s="873"/>
      <c r="F127" s="880"/>
      <c r="G127" s="845"/>
      <c r="H127" s="847"/>
      <c r="I127" s="891"/>
      <c r="J127" s="894"/>
      <c r="K127" s="901"/>
      <c r="L127" s="901"/>
      <c r="M127" s="903"/>
      <c r="N127" s="859"/>
      <c r="O127" s="862"/>
      <c r="P127" s="899"/>
      <c r="Q127" s="859"/>
      <c r="R127" s="862"/>
      <c r="S127" s="865"/>
      <c r="T127" s="859"/>
      <c r="U127" s="862"/>
      <c r="V127" s="865"/>
    </row>
    <row r="128" spans="1:22" ht="15" customHeight="1" thickBot="1" x14ac:dyDescent="0.3">
      <c r="A128" s="874" t="s">
        <v>204</v>
      </c>
      <c r="B128" s="228" t="s">
        <v>104</v>
      </c>
      <c r="C128" s="868"/>
      <c r="D128" s="871" t="s">
        <v>25</v>
      </c>
      <c r="E128" s="871"/>
      <c r="F128" s="879"/>
      <c r="G128" s="844">
        <v>3</v>
      </c>
      <c r="H128" s="889">
        <f t="shared" si="47"/>
        <v>90</v>
      </c>
      <c r="I128" s="890">
        <f t="shared" ref="I128" si="63">SUM(J128+K128+L128)</f>
        <v>36</v>
      </c>
      <c r="J128" s="892">
        <v>18</v>
      </c>
      <c r="K128" s="900"/>
      <c r="L128" s="900">
        <v>18</v>
      </c>
      <c r="M128" s="905">
        <f>H128-I128</f>
        <v>54</v>
      </c>
      <c r="N128" s="857"/>
      <c r="O128" s="860"/>
      <c r="P128" s="897"/>
      <c r="Q128" s="857"/>
      <c r="R128" s="860"/>
      <c r="S128" s="863"/>
      <c r="T128" s="857"/>
      <c r="U128" s="860">
        <v>4</v>
      </c>
      <c r="V128" s="863"/>
    </row>
    <row r="129" spans="1:22" ht="15" customHeight="1" thickBot="1" x14ac:dyDescent="0.3">
      <c r="A129" s="876"/>
      <c r="B129" s="229" t="s">
        <v>195</v>
      </c>
      <c r="C129" s="870"/>
      <c r="D129" s="873"/>
      <c r="E129" s="873"/>
      <c r="F129" s="880"/>
      <c r="G129" s="845"/>
      <c r="H129" s="889"/>
      <c r="I129" s="890"/>
      <c r="J129" s="893"/>
      <c r="K129" s="904"/>
      <c r="L129" s="904"/>
      <c r="M129" s="902"/>
      <c r="N129" s="859"/>
      <c r="O129" s="862"/>
      <c r="P129" s="899"/>
      <c r="Q129" s="859"/>
      <c r="R129" s="862"/>
      <c r="S129" s="865"/>
      <c r="T129" s="859"/>
      <c r="U129" s="862"/>
      <c r="V129" s="865"/>
    </row>
    <row r="130" spans="1:22" s="418" customFormat="1" ht="16.5" customHeight="1" thickBot="1" x14ac:dyDescent="0.3">
      <c r="A130" s="992" t="s">
        <v>263</v>
      </c>
      <c r="B130" s="993"/>
      <c r="C130" s="993"/>
      <c r="D130" s="993"/>
      <c r="E130" s="993"/>
      <c r="F130" s="1004"/>
      <c r="G130" s="463">
        <f>SUM(G97,G104,G105,G106)</f>
        <v>18.5</v>
      </c>
      <c r="H130" s="508">
        <f>SUM(H97,H104,H105,H106)</f>
        <v>555</v>
      </c>
      <c r="I130" s="85"/>
      <c r="J130" s="85"/>
      <c r="K130" s="85"/>
      <c r="L130" s="85"/>
      <c r="M130" s="475"/>
      <c r="N130" s="230"/>
      <c r="O130" s="231"/>
      <c r="P130" s="232"/>
      <c r="Q130" s="233"/>
      <c r="R130" s="231"/>
      <c r="S130" s="234"/>
      <c r="T130" s="233"/>
      <c r="U130" s="231"/>
      <c r="V130" s="234"/>
    </row>
    <row r="131" spans="1:22" s="418" customFormat="1" ht="16.5" customHeight="1" thickBot="1" x14ac:dyDescent="0.3">
      <c r="A131" s="990" t="s">
        <v>238</v>
      </c>
      <c r="B131" s="991"/>
      <c r="C131" s="991"/>
      <c r="D131" s="991"/>
      <c r="E131" s="991"/>
      <c r="F131" s="1002"/>
      <c r="G131" s="53">
        <f>SUM(G98,G99,G100,G101,G102,G103,G107,G110,G112,G116,G118,G121,G125,G128)</f>
        <v>43.5</v>
      </c>
      <c r="H131" s="89">
        <f t="shared" ref="H131:M131" si="64">SUM(H98,H99,H100,H101,H102,H103,H107,H110,H112,H116,H118,H121,H125,H128)</f>
        <v>1305</v>
      </c>
      <c r="I131" s="81">
        <f t="shared" si="64"/>
        <v>824</v>
      </c>
      <c r="J131" s="81">
        <f t="shared" si="64"/>
        <v>74</v>
      </c>
      <c r="K131" s="81">
        <f t="shared" si="64"/>
        <v>0</v>
      </c>
      <c r="L131" s="81">
        <f t="shared" si="64"/>
        <v>750</v>
      </c>
      <c r="M131" s="91">
        <f t="shared" si="64"/>
        <v>481</v>
      </c>
      <c r="N131" s="92">
        <f t="shared" ref="N131:V131" si="65">SUM(N96:N129)</f>
        <v>12</v>
      </c>
      <c r="O131" s="81">
        <f t="shared" si="65"/>
        <v>10</v>
      </c>
      <c r="P131" s="90">
        <f t="shared" si="65"/>
        <v>10</v>
      </c>
      <c r="Q131" s="89">
        <f t="shared" si="65"/>
        <v>8</v>
      </c>
      <c r="R131" s="81">
        <f t="shared" si="65"/>
        <v>10</v>
      </c>
      <c r="S131" s="91">
        <f t="shared" si="65"/>
        <v>10</v>
      </c>
      <c r="T131" s="92">
        <f t="shared" si="65"/>
        <v>4</v>
      </c>
      <c r="U131" s="81">
        <f t="shared" si="65"/>
        <v>8</v>
      </c>
      <c r="V131" s="91">
        <f t="shared" si="65"/>
        <v>4</v>
      </c>
    </row>
    <row r="132" spans="1:22" ht="16.5" customHeight="1" thickBot="1" x14ac:dyDescent="0.3">
      <c r="A132" s="990" t="s">
        <v>239</v>
      </c>
      <c r="B132" s="991"/>
      <c r="C132" s="991"/>
      <c r="D132" s="991"/>
      <c r="E132" s="991"/>
      <c r="F132" s="1002"/>
      <c r="G132" s="53">
        <f>SUM(G130:G131)</f>
        <v>62</v>
      </c>
      <c r="H132" s="569">
        <f>SUM(H130:H131)</f>
        <v>1860</v>
      </c>
      <c r="I132" s="181"/>
      <c r="J132" s="181"/>
      <c r="K132" s="181"/>
      <c r="L132" s="181"/>
      <c r="M132" s="182"/>
      <c r="N132" s="570"/>
      <c r="O132" s="571"/>
      <c r="P132" s="572"/>
      <c r="Q132" s="573"/>
      <c r="R132" s="571"/>
      <c r="S132" s="574"/>
      <c r="T132" s="573"/>
      <c r="U132" s="571"/>
      <c r="V132" s="574"/>
    </row>
    <row r="133" spans="1:22" s="418" customFormat="1" ht="16.5" customHeight="1" thickBot="1" x14ac:dyDescent="0.3">
      <c r="A133" s="848" t="s">
        <v>264</v>
      </c>
      <c r="B133" s="849"/>
      <c r="C133" s="849"/>
      <c r="D133" s="849"/>
      <c r="E133" s="849"/>
      <c r="F133" s="850"/>
      <c r="G133" s="551">
        <f>SUM(G92,G130)</f>
        <v>18.5</v>
      </c>
      <c r="H133" s="552">
        <f>SUM(H92,H130)</f>
        <v>555</v>
      </c>
      <c r="I133" s="553"/>
      <c r="J133" s="553"/>
      <c r="K133" s="553"/>
      <c r="L133" s="553"/>
      <c r="M133" s="554"/>
      <c r="N133" s="550"/>
      <c r="O133" s="240"/>
      <c r="P133" s="241"/>
      <c r="Q133" s="239"/>
      <c r="R133" s="240"/>
      <c r="S133" s="242"/>
      <c r="T133" s="239"/>
      <c r="U133" s="240"/>
      <c r="V133" s="242"/>
    </row>
    <row r="134" spans="1:22" s="418" customFormat="1" ht="16.5" customHeight="1" thickBot="1" x14ac:dyDescent="0.3">
      <c r="A134" s="851" t="s">
        <v>240</v>
      </c>
      <c r="B134" s="852"/>
      <c r="C134" s="852"/>
      <c r="D134" s="852"/>
      <c r="E134" s="852"/>
      <c r="F134" s="853"/>
      <c r="G134" s="235">
        <f>SUM(G93,G131)</f>
        <v>52.5</v>
      </c>
      <c r="H134" s="243">
        <f>SUM(H93,H131)</f>
        <v>1575</v>
      </c>
      <c r="I134" s="244">
        <f t="shared" ref="I134:V134" si="66">SUM(I93,I131)</f>
        <v>941</v>
      </c>
      <c r="J134" s="244">
        <f t="shared" si="66"/>
        <v>74</v>
      </c>
      <c r="K134" s="244">
        <f t="shared" si="66"/>
        <v>0</v>
      </c>
      <c r="L134" s="244">
        <f t="shared" si="66"/>
        <v>867</v>
      </c>
      <c r="M134" s="245">
        <f t="shared" si="66"/>
        <v>634</v>
      </c>
      <c r="N134" s="243">
        <f t="shared" si="66"/>
        <v>15</v>
      </c>
      <c r="O134" s="244">
        <f t="shared" si="66"/>
        <v>14</v>
      </c>
      <c r="P134" s="245">
        <f t="shared" si="66"/>
        <v>10</v>
      </c>
      <c r="Q134" s="243">
        <f t="shared" si="66"/>
        <v>8</v>
      </c>
      <c r="R134" s="244">
        <f t="shared" si="66"/>
        <v>14</v>
      </c>
      <c r="S134" s="246">
        <f t="shared" si="66"/>
        <v>10</v>
      </c>
      <c r="T134" s="556">
        <f t="shared" si="66"/>
        <v>4</v>
      </c>
      <c r="U134" s="244">
        <f t="shared" si="66"/>
        <v>8</v>
      </c>
      <c r="V134" s="246">
        <f t="shared" si="66"/>
        <v>4</v>
      </c>
    </row>
    <row r="135" spans="1:22" ht="16.5" customHeight="1" thickBot="1" x14ac:dyDescent="0.3">
      <c r="A135" s="851" t="s">
        <v>241</v>
      </c>
      <c r="B135" s="852"/>
      <c r="C135" s="852"/>
      <c r="D135" s="852"/>
      <c r="E135" s="852"/>
      <c r="F135" s="853"/>
      <c r="G135" s="235">
        <f>SUM(G133:G134)</f>
        <v>71</v>
      </c>
      <c r="H135" s="557">
        <f>SUM(H133:H134)</f>
        <v>2130</v>
      </c>
      <c r="I135" s="237"/>
      <c r="J135" s="237"/>
      <c r="K135" s="237"/>
      <c r="L135" s="237"/>
      <c r="M135" s="238"/>
      <c r="N135" s="236"/>
      <c r="O135" s="237"/>
      <c r="P135" s="238"/>
      <c r="Q135" s="236"/>
      <c r="R135" s="237"/>
      <c r="S135" s="555"/>
      <c r="T135" s="236"/>
      <c r="U135" s="237"/>
      <c r="V135" s="555"/>
    </row>
    <row r="136" spans="1:22" s="418" customFormat="1" ht="16.5" customHeight="1" thickBot="1" x14ac:dyDescent="0.3">
      <c r="A136" s="854" t="s">
        <v>265</v>
      </c>
      <c r="B136" s="854"/>
      <c r="C136" s="854"/>
      <c r="D136" s="854"/>
      <c r="E136" s="854"/>
      <c r="F136" s="854"/>
      <c r="G136" s="551">
        <f>SUM(G72,G133)</f>
        <v>60</v>
      </c>
      <c r="H136" s="558">
        <f>SUM(H72,H133)</f>
        <v>1800</v>
      </c>
      <c r="I136" s="240"/>
      <c r="J136" s="240"/>
      <c r="K136" s="240"/>
      <c r="L136" s="240"/>
      <c r="M136" s="241"/>
      <c r="N136" s="239"/>
      <c r="O136" s="240"/>
      <c r="P136" s="241"/>
      <c r="Q136" s="239"/>
      <c r="R136" s="240"/>
      <c r="S136" s="242"/>
      <c r="T136" s="239"/>
      <c r="U136" s="240"/>
      <c r="V136" s="242"/>
    </row>
    <row r="137" spans="1:22" s="418" customFormat="1" ht="16.5" customHeight="1" thickBot="1" x14ac:dyDescent="0.3">
      <c r="A137" s="855" t="s">
        <v>242</v>
      </c>
      <c r="B137" s="855"/>
      <c r="C137" s="855"/>
      <c r="D137" s="855"/>
      <c r="E137" s="855"/>
      <c r="F137" s="855"/>
      <c r="G137" s="235">
        <f>SUM(G73,G134)</f>
        <v>180</v>
      </c>
      <c r="H137" s="243">
        <f>SUM(H73,H134)</f>
        <v>5400</v>
      </c>
      <c r="I137" s="244">
        <f t="shared" ref="I137:V137" si="67">SUM(I73,I134)</f>
        <v>2721</v>
      </c>
      <c r="J137" s="244">
        <f t="shared" si="67"/>
        <v>748</v>
      </c>
      <c r="K137" s="244">
        <f t="shared" si="67"/>
        <v>15</v>
      </c>
      <c r="L137" s="244">
        <f t="shared" si="67"/>
        <v>1958</v>
      </c>
      <c r="M137" s="245">
        <f t="shared" si="67"/>
        <v>2679</v>
      </c>
      <c r="N137" s="243">
        <f t="shared" si="67"/>
        <v>25</v>
      </c>
      <c r="O137" s="244">
        <f t="shared" si="67"/>
        <v>26</v>
      </c>
      <c r="P137" s="245">
        <f t="shared" si="67"/>
        <v>26</v>
      </c>
      <c r="Q137" s="243">
        <f t="shared" si="67"/>
        <v>24</v>
      </c>
      <c r="R137" s="244">
        <f t="shared" si="67"/>
        <v>28</v>
      </c>
      <c r="S137" s="246">
        <f t="shared" si="67"/>
        <v>26</v>
      </c>
      <c r="T137" s="556">
        <f t="shared" si="67"/>
        <v>24</v>
      </c>
      <c r="U137" s="244">
        <f t="shared" si="67"/>
        <v>18</v>
      </c>
      <c r="V137" s="246">
        <f t="shared" si="67"/>
        <v>18</v>
      </c>
    </row>
    <row r="138" spans="1:22" ht="16.5" customHeight="1" thickBot="1" x14ac:dyDescent="0.3">
      <c r="A138" s="855" t="s">
        <v>243</v>
      </c>
      <c r="B138" s="855"/>
      <c r="C138" s="855"/>
      <c r="D138" s="855"/>
      <c r="E138" s="855"/>
      <c r="F138" s="855"/>
      <c r="G138" s="235">
        <f>SUM(G136:G137)</f>
        <v>240</v>
      </c>
      <c r="H138" s="557">
        <f>SUM(H136:H137)</f>
        <v>7200</v>
      </c>
      <c r="I138" s="560"/>
      <c r="J138" s="560"/>
      <c r="K138" s="560"/>
      <c r="L138" s="560"/>
      <c r="M138" s="561"/>
      <c r="N138" s="559"/>
      <c r="O138" s="560"/>
      <c r="P138" s="561"/>
      <c r="Q138" s="559"/>
      <c r="R138" s="560"/>
      <c r="S138" s="562"/>
      <c r="T138" s="559"/>
      <c r="U138" s="560"/>
      <c r="V138" s="562"/>
    </row>
    <row r="139" spans="1:22" ht="16.5" customHeight="1" thickBot="1" x14ac:dyDescent="0.3">
      <c r="A139" s="1037" t="s">
        <v>106</v>
      </c>
      <c r="B139" s="1037"/>
      <c r="C139" s="1037"/>
      <c r="D139" s="1037"/>
      <c r="E139" s="1037"/>
      <c r="F139" s="1037"/>
      <c r="G139" s="1037"/>
      <c r="H139" s="1037"/>
      <c r="I139" s="1037"/>
      <c r="J139" s="1037"/>
      <c r="K139" s="1037"/>
      <c r="L139" s="1037"/>
      <c r="M139" s="1037"/>
      <c r="N139" s="629">
        <f>SUM(N137)</f>
        <v>25</v>
      </c>
      <c r="O139" s="629">
        <f t="shared" ref="O139:V139" si="68">SUM(O137)</f>
        <v>26</v>
      </c>
      <c r="P139" s="629">
        <f t="shared" si="68"/>
        <v>26</v>
      </c>
      <c r="Q139" s="629">
        <f t="shared" si="68"/>
        <v>24</v>
      </c>
      <c r="R139" s="629">
        <f t="shared" si="68"/>
        <v>28</v>
      </c>
      <c r="S139" s="629">
        <f t="shared" si="68"/>
        <v>26</v>
      </c>
      <c r="T139" s="629">
        <f t="shared" si="68"/>
        <v>24</v>
      </c>
      <c r="U139" s="629">
        <f t="shared" si="68"/>
        <v>18</v>
      </c>
      <c r="V139" s="629">
        <f t="shared" si="68"/>
        <v>18</v>
      </c>
    </row>
    <row r="140" spans="1:22" ht="16.5" customHeight="1" thickBot="1" x14ac:dyDescent="0.3">
      <c r="A140" s="1038" t="s">
        <v>107</v>
      </c>
      <c r="B140" s="1038"/>
      <c r="C140" s="1038"/>
      <c r="D140" s="1038"/>
      <c r="E140" s="1038"/>
      <c r="F140" s="1038"/>
      <c r="G140" s="1038"/>
      <c r="H140" s="1038"/>
      <c r="I140" s="1038"/>
      <c r="J140" s="1038"/>
      <c r="K140" s="1038"/>
      <c r="L140" s="1038"/>
      <c r="M140" s="1038"/>
      <c r="N140" s="613">
        <v>2</v>
      </c>
      <c r="O140" s="614"/>
      <c r="P140" s="615">
        <v>3</v>
      </c>
      <c r="Q140" s="615">
        <v>2</v>
      </c>
      <c r="R140" s="615">
        <v>1</v>
      </c>
      <c r="S140" s="615">
        <v>3</v>
      </c>
      <c r="T140" s="615">
        <v>4</v>
      </c>
      <c r="U140" s="615">
        <v>1</v>
      </c>
      <c r="V140" s="615">
        <v>2</v>
      </c>
    </row>
    <row r="141" spans="1:22" ht="16.5" customHeight="1" thickBot="1" x14ac:dyDescent="0.3">
      <c r="A141" s="1038" t="s">
        <v>108</v>
      </c>
      <c r="B141" s="1038"/>
      <c r="C141" s="1038"/>
      <c r="D141" s="1038"/>
      <c r="E141" s="1038"/>
      <c r="F141" s="1038"/>
      <c r="G141" s="1038"/>
      <c r="H141" s="1038"/>
      <c r="I141" s="1038"/>
      <c r="J141" s="1038"/>
      <c r="K141" s="1038"/>
      <c r="L141" s="1038"/>
      <c r="M141" s="1038"/>
      <c r="N141" s="616">
        <v>5</v>
      </c>
      <c r="O141" s="617">
        <v>2</v>
      </c>
      <c r="P141" s="618">
        <v>4</v>
      </c>
      <c r="Q141" s="618">
        <v>4</v>
      </c>
      <c r="R141" s="618">
        <v>3</v>
      </c>
      <c r="S141" s="618">
        <v>4</v>
      </c>
      <c r="T141" s="618">
        <v>2</v>
      </c>
      <c r="U141" s="618">
        <v>1</v>
      </c>
      <c r="V141" s="618">
        <v>2</v>
      </c>
    </row>
    <row r="142" spans="1:22" ht="16.5" customHeight="1" thickBot="1" x14ac:dyDescent="0.3">
      <c r="A142" s="1038" t="s">
        <v>109</v>
      </c>
      <c r="B142" s="1038"/>
      <c r="C142" s="1038"/>
      <c r="D142" s="1038"/>
      <c r="E142" s="1038"/>
      <c r="F142" s="1038"/>
      <c r="G142" s="1038"/>
      <c r="H142" s="1038"/>
      <c r="I142" s="1038"/>
      <c r="J142" s="1038"/>
      <c r="K142" s="1038"/>
      <c r="L142" s="1038"/>
      <c r="M142" s="1038"/>
      <c r="N142" s="619"/>
      <c r="O142" s="620"/>
      <c r="P142" s="620"/>
      <c r="Q142" s="621"/>
      <c r="R142" s="621"/>
      <c r="S142" s="621"/>
      <c r="T142" s="621"/>
      <c r="U142" s="621"/>
      <c r="V142" s="621"/>
    </row>
    <row r="143" spans="1:22" ht="16.5" customHeight="1" thickBot="1" x14ac:dyDescent="0.3">
      <c r="A143" s="1033" t="s">
        <v>110</v>
      </c>
      <c r="B143" s="1033"/>
      <c r="C143" s="1033"/>
      <c r="D143" s="1033"/>
      <c r="E143" s="1033"/>
      <c r="F143" s="1033"/>
      <c r="G143" s="1033"/>
      <c r="H143" s="1033"/>
      <c r="I143" s="1033"/>
      <c r="J143" s="1033"/>
      <c r="K143" s="1033"/>
      <c r="L143" s="1033"/>
      <c r="M143" s="1033"/>
      <c r="N143" s="622"/>
      <c r="O143" s="623"/>
      <c r="P143" s="623"/>
      <c r="Q143" s="624"/>
      <c r="R143" s="624"/>
      <c r="S143" s="624">
        <v>1</v>
      </c>
      <c r="T143" s="624"/>
      <c r="U143" s="624"/>
      <c r="V143" s="624">
        <v>1</v>
      </c>
    </row>
    <row r="144" spans="1:22" ht="16.5" customHeight="1" thickBot="1" x14ac:dyDescent="0.3">
      <c r="A144" s="1034" t="s">
        <v>111</v>
      </c>
      <c r="B144" s="1035"/>
      <c r="C144" s="1035"/>
      <c r="D144" s="1035"/>
      <c r="E144" s="1035"/>
      <c r="F144" s="1035"/>
      <c r="G144" s="1035"/>
      <c r="H144" s="1035"/>
      <c r="I144" s="1035"/>
      <c r="J144" s="1035"/>
      <c r="K144" s="1035"/>
      <c r="L144" s="1035"/>
      <c r="M144" s="1036"/>
      <c r="N144" s="856" t="s">
        <v>112</v>
      </c>
      <c r="O144" s="842"/>
      <c r="P144" s="1008"/>
      <c r="Q144" s="856">
        <f>G74/G138*100</f>
        <v>70.416666666666671</v>
      </c>
      <c r="R144" s="843"/>
      <c r="S144" s="856" t="s">
        <v>266</v>
      </c>
      <c r="T144" s="843"/>
      <c r="U144" s="842">
        <f>G135/G138*100</f>
        <v>29.583333333333332</v>
      </c>
      <c r="V144" s="843"/>
    </row>
    <row r="145" spans="1:22" ht="16.5" customHeight="1" thickBot="1" x14ac:dyDescent="0.3">
      <c r="A145" s="247"/>
      <c r="B145" s="247"/>
      <c r="C145" s="459"/>
      <c r="D145" s="459"/>
      <c r="E145" s="459"/>
      <c r="F145" s="459"/>
      <c r="G145" s="247"/>
      <c r="H145" s="247"/>
      <c r="I145" s="247"/>
      <c r="J145" s="247"/>
      <c r="K145" s="247"/>
      <c r="L145" s="247"/>
      <c r="M145" s="247"/>
      <c r="N145" s="1042">
        <f>SUM(G14,G15,G27,G28,G29,G30,G55,G63,G77,G82,G98,G99,G107,G110,G112,G116)</f>
        <v>60</v>
      </c>
      <c r="O145" s="1031"/>
      <c r="P145" s="1031"/>
      <c r="Q145" s="1042">
        <f>SUM(G19,G32,G33,G34,G35,G36,G37,G38,G52,G56,G57,G64,G87,G100,G101,G118,G121,G125)</f>
        <v>60</v>
      </c>
      <c r="R145" s="1031"/>
      <c r="S145" s="1032"/>
      <c r="T145" s="1031">
        <f>SUM(G39,G42,G43,G44,G47,G48,G51,G53,G54,G65,G70,G102,G103,G128)</f>
        <v>60</v>
      </c>
      <c r="U145" s="1031"/>
      <c r="V145" s="1032"/>
    </row>
    <row r="146" spans="1:22" s="418" customFormat="1" ht="16.5" customHeight="1" thickBot="1" x14ac:dyDescent="0.3">
      <c r="A146" s="247"/>
      <c r="B146" s="247"/>
      <c r="C146" s="459"/>
      <c r="D146" s="459"/>
      <c r="E146" s="459"/>
      <c r="F146" s="459"/>
      <c r="G146" s="247"/>
      <c r="H146" s="247"/>
      <c r="I146" s="247"/>
      <c r="J146" s="247"/>
      <c r="K146" s="247"/>
      <c r="L146" s="247"/>
      <c r="M146" s="247"/>
      <c r="N146" s="417"/>
      <c r="O146" s="417"/>
      <c r="P146" s="417"/>
      <c r="Q146" s="417"/>
      <c r="R146" s="417"/>
      <c r="S146" s="417"/>
      <c r="T146" s="417"/>
      <c r="U146" s="417"/>
      <c r="V146" s="430"/>
    </row>
    <row r="147" spans="1:22" s="251" customFormat="1" ht="30" customHeight="1" x14ac:dyDescent="0.25">
      <c r="A147" s="256" t="s">
        <v>215</v>
      </c>
      <c r="B147" s="433" t="s">
        <v>216</v>
      </c>
      <c r="C147" s="9"/>
      <c r="D147" s="69"/>
      <c r="E147" s="10"/>
      <c r="F147" s="11"/>
      <c r="G147" s="565">
        <f>SUM(G148:G150)</f>
        <v>18</v>
      </c>
      <c r="H147" s="564">
        <f t="shared" ref="H147:M147" si="69">SUM(H148:H150)</f>
        <v>540</v>
      </c>
      <c r="I147" s="439">
        <f t="shared" si="69"/>
        <v>228</v>
      </c>
      <c r="J147" s="439">
        <f t="shared" si="69"/>
        <v>0</v>
      </c>
      <c r="K147" s="439">
        <f t="shared" si="69"/>
        <v>0</v>
      </c>
      <c r="L147" s="439">
        <f t="shared" si="69"/>
        <v>228</v>
      </c>
      <c r="M147" s="440">
        <f t="shared" si="69"/>
        <v>312</v>
      </c>
      <c r="N147" s="378"/>
      <c r="O147" s="379"/>
      <c r="P147" s="380"/>
      <c r="Q147" s="9"/>
      <c r="R147" s="17"/>
      <c r="S147" s="381"/>
      <c r="T147" s="19"/>
      <c r="U147" s="20"/>
      <c r="V147" s="22"/>
    </row>
    <row r="148" spans="1:22" s="251" customFormat="1" ht="15" customHeight="1" x14ac:dyDescent="0.25">
      <c r="A148" s="23"/>
      <c r="B148" s="434" t="s">
        <v>217</v>
      </c>
      <c r="C148" s="420" t="s">
        <v>22</v>
      </c>
      <c r="D148" s="419" t="s">
        <v>215</v>
      </c>
      <c r="E148" s="26"/>
      <c r="F148" s="27"/>
      <c r="G148" s="566">
        <v>8</v>
      </c>
      <c r="H148" s="203">
        <f t="shared" ref="H148:H150" si="70">G148*30</f>
        <v>240</v>
      </c>
      <c r="I148" s="438">
        <f>SUM(J148:L148)</f>
        <v>99</v>
      </c>
      <c r="J148" s="548"/>
      <c r="K148" s="548"/>
      <c r="L148" s="548">
        <v>99</v>
      </c>
      <c r="M148" s="204">
        <f t="shared" ref="M148:M150" si="71">H148-I148</f>
        <v>141</v>
      </c>
      <c r="N148" s="453">
        <v>3</v>
      </c>
      <c r="O148" s="442">
        <v>3</v>
      </c>
      <c r="P148" s="444">
        <v>3</v>
      </c>
      <c r="Q148" s="446"/>
      <c r="R148" s="442"/>
      <c r="S148" s="447"/>
      <c r="T148" s="450"/>
      <c r="U148" s="29"/>
      <c r="V148" s="35"/>
    </row>
    <row r="149" spans="1:22" s="251" customFormat="1" ht="15" customHeight="1" x14ac:dyDescent="0.25">
      <c r="A149" s="23"/>
      <c r="B149" s="434" t="s">
        <v>217</v>
      </c>
      <c r="C149" s="420" t="s">
        <v>24</v>
      </c>
      <c r="D149" s="419" t="s">
        <v>218</v>
      </c>
      <c r="E149" s="26"/>
      <c r="F149" s="27"/>
      <c r="G149" s="566">
        <v>8</v>
      </c>
      <c r="H149" s="203">
        <f t="shared" si="70"/>
        <v>240</v>
      </c>
      <c r="I149" s="438">
        <f t="shared" ref="I149:I150" si="72">SUM(J149:L149)</f>
        <v>99</v>
      </c>
      <c r="J149" s="548"/>
      <c r="K149" s="548"/>
      <c r="L149" s="548">
        <v>99</v>
      </c>
      <c r="M149" s="204">
        <f t="shared" si="71"/>
        <v>141</v>
      </c>
      <c r="N149" s="453"/>
      <c r="O149" s="442"/>
      <c r="P149" s="444"/>
      <c r="Q149" s="446">
        <v>3</v>
      </c>
      <c r="R149" s="442">
        <v>3</v>
      </c>
      <c r="S149" s="447">
        <v>3</v>
      </c>
      <c r="T149" s="450"/>
      <c r="U149" s="29"/>
      <c r="V149" s="35"/>
    </row>
    <row r="150" spans="1:22" s="251" customFormat="1" ht="15" customHeight="1" thickBot="1" x14ac:dyDescent="0.3">
      <c r="A150" s="37"/>
      <c r="B150" s="435" t="s">
        <v>217</v>
      </c>
      <c r="C150" s="436">
        <v>5</v>
      </c>
      <c r="D150" s="437"/>
      <c r="E150" s="431"/>
      <c r="F150" s="452"/>
      <c r="G150" s="567">
        <v>2</v>
      </c>
      <c r="H150" s="215">
        <f t="shared" si="70"/>
        <v>60</v>
      </c>
      <c r="I150" s="441">
        <f t="shared" si="72"/>
        <v>30</v>
      </c>
      <c r="J150" s="549"/>
      <c r="K150" s="549"/>
      <c r="L150" s="549">
        <v>30</v>
      </c>
      <c r="M150" s="217">
        <f t="shared" si="71"/>
        <v>30</v>
      </c>
      <c r="N150" s="454"/>
      <c r="O150" s="443"/>
      <c r="P150" s="445"/>
      <c r="Q150" s="448"/>
      <c r="R150" s="443"/>
      <c r="S150" s="449"/>
      <c r="T150" s="451">
        <v>2</v>
      </c>
      <c r="U150" s="126"/>
      <c r="V150" s="432"/>
    </row>
    <row r="151" spans="1:22" s="251" customFormat="1" ht="15.75" customHeight="1" x14ac:dyDescent="0.25">
      <c r="A151" s="411"/>
      <c r="B151" s="421"/>
      <c r="C151" s="422"/>
      <c r="D151" s="422"/>
      <c r="E151" s="423"/>
      <c r="F151" s="424"/>
      <c r="G151" s="425"/>
      <c r="H151" s="426"/>
      <c r="I151" s="427"/>
      <c r="J151" s="426"/>
      <c r="K151" s="428"/>
      <c r="L151" s="428"/>
      <c r="M151" s="427"/>
      <c r="N151" s="429"/>
      <c r="O151" s="429"/>
      <c r="P151" s="429"/>
      <c r="Q151" s="429"/>
      <c r="R151" s="429"/>
      <c r="S151" s="429"/>
      <c r="T151" s="429"/>
      <c r="U151" s="429"/>
      <c r="V151" s="429"/>
    </row>
    <row r="152" spans="1:22" s="251" customFormat="1" ht="15.75" customHeight="1" x14ac:dyDescent="0.25">
      <c r="A152" s="411"/>
      <c r="B152" s="421"/>
      <c r="C152" s="422"/>
      <c r="D152" s="422"/>
      <c r="E152" s="423"/>
      <c r="F152" s="424"/>
      <c r="G152" s="425"/>
      <c r="H152" s="426"/>
      <c r="I152" s="427"/>
      <c r="J152" s="426"/>
      <c r="K152" s="428"/>
      <c r="L152" s="428"/>
      <c r="M152" s="427"/>
      <c r="N152" s="429"/>
      <c r="O152" s="429"/>
      <c r="P152" s="429"/>
      <c r="Q152" s="429"/>
      <c r="R152" s="429"/>
      <c r="S152" s="429"/>
      <c r="T152" s="429"/>
      <c r="U152" s="429"/>
      <c r="V152" s="429"/>
    </row>
    <row r="153" spans="1:22" ht="15.75" x14ac:dyDescent="0.25">
      <c r="A153" s="248"/>
      <c r="B153" s="249" t="s">
        <v>113</v>
      </c>
      <c r="C153" s="460"/>
      <c r="D153" s="1039"/>
      <c r="E153" s="1039"/>
      <c r="F153" s="1039"/>
      <c r="G153" s="1039"/>
      <c r="H153" s="249"/>
      <c r="I153" s="1041" t="s">
        <v>114</v>
      </c>
      <c r="J153" s="1041"/>
      <c r="K153" s="1041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50"/>
    </row>
    <row r="154" spans="1:22" ht="15.75" x14ac:dyDescent="0.25">
      <c r="A154" s="248"/>
      <c r="B154" s="248"/>
      <c r="C154" s="250"/>
      <c r="D154" s="250"/>
      <c r="E154" s="250"/>
      <c r="F154" s="250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50"/>
    </row>
    <row r="155" spans="1:22" ht="15.75" x14ac:dyDescent="0.25">
      <c r="A155" s="248"/>
      <c r="B155" s="249" t="s">
        <v>115</v>
      </c>
      <c r="C155" s="460"/>
      <c r="D155" s="1039"/>
      <c r="E155" s="1039"/>
      <c r="F155" s="1039"/>
      <c r="G155" s="1039"/>
      <c r="H155" s="249"/>
      <c r="I155" s="1041" t="s">
        <v>116</v>
      </c>
      <c r="J155" s="1041"/>
      <c r="K155" s="1041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50"/>
    </row>
    <row r="156" spans="1:22" ht="15.75" x14ac:dyDescent="0.25">
      <c r="A156" s="248"/>
      <c r="B156" s="248"/>
      <c r="C156" s="250"/>
      <c r="D156" s="250"/>
      <c r="E156" s="250"/>
      <c r="F156" s="250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50"/>
    </row>
    <row r="157" spans="1:22" ht="15.75" x14ac:dyDescent="0.25">
      <c r="A157" s="248"/>
      <c r="B157" s="249" t="s">
        <v>221</v>
      </c>
      <c r="C157" s="460"/>
      <c r="D157" s="1039"/>
      <c r="E157" s="1039"/>
      <c r="F157" s="1039"/>
      <c r="G157" s="1039"/>
      <c r="H157" s="249"/>
      <c r="I157" s="1040" t="s">
        <v>219</v>
      </c>
      <c r="J157" s="1040"/>
      <c r="K157" s="1040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50"/>
    </row>
  </sheetData>
  <mergeCells count="288">
    <mergeCell ref="J110:J111"/>
    <mergeCell ref="T110:T111"/>
    <mergeCell ref="U110:U111"/>
    <mergeCell ref="V110:V111"/>
    <mergeCell ref="K110:K111"/>
    <mergeCell ref="L110:L111"/>
    <mergeCell ref="M110:M111"/>
    <mergeCell ref="N110:N111"/>
    <mergeCell ref="O110:O111"/>
    <mergeCell ref="P110:P111"/>
    <mergeCell ref="Q110:Q111"/>
    <mergeCell ref="R110:R111"/>
    <mergeCell ref="S110:S111"/>
    <mergeCell ref="I128:I129"/>
    <mergeCell ref="P128:P129"/>
    <mergeCell ref="Q128:Q129"/>
    <mergeCell ref="R128:R129"/>
    <mergeCell ref="N128:N129"/>
    <mergeCell ref="K128:K129"/>
    <mergeCell ref="L128:L129"/>
    <mergeCell ref="D157:G157"/>
    <mergeCell ref="I157:K157"/>
    <mergeCell ref="N144:P144"/>
    <mergeCell ref="D153:G153"/>
    <mergeCell ref="I153:K153"/>
    <mergeCell ref="D155:G155"/>
    <mergeCell ref="I155:K155"/>
    <mergeCell ref="N145:P145"/>
    <mergeCell ref="Q145:S145"/>
    <mergeCell ref="A131:F131"/>
    <mergeCell ref="A130:F130"/>
    <mergeCell ref="T145:V145"/>
    <mergeCell ref="A128:A129"/>
    <mergeCell ref="C128:C129"/>
    <mergeCell ref="D128:D129"/>
    <mergeCell ref="E128:E129"/>
    <mergeCell ref="S128:S129"/>
    <mergeCell ref="M128:M129"/>
    <mergeCell ref="U128:U129"/>
    <mergeCell ref="O128:O129"/>
    <mergeCell ref="A143:M143"/>
    <mergeCell ref="A144:M144"/>
    <mergeCell ref="A139:M139"/>
    <mergeCell ref="A140:M140"/>
    <mergeCell ref="A141:M141"/>
    <mergeCell ref="A142:M142"/>
    <mergeCell ref="A132:F132"/>
    <mergeCell ref="A135:F135"/>
    <mergeCell ref="A138:F138"/>
    <mergeCell ref="J128:J129"/>
    <mergeCell ref="V128:V129"/>
    <mergeCell ref="T128:T129"/>
    <mergeCell ref="G128:G129"/>
    <mergeCell ref="H128:H129"/>
    <mergeCell ref="F128:F129"/>
    <mergeCell ref="P107:P109"/>
    <mergeCell ref="Q107:Q109"/>
    <mergeCell ref="O112:O115"/>
    <mergeCell ref="L116:L117"/>
    <mergeCell ref="M116:M117"/>
    <mergeCell ref="N116:N117"/>
    <mergeCell ref="O116:O117"/>
    <mergeCell ref="P116:P117"/>
    <mergeCell ref="Q116:Q117"/>
    <mergeCell ref="L112:L115"/>
    <mergeCell ref="M112:M115"/>
    <mergeCell ref="N112:N115"/>
    <mergeCell ref="N107:N109"/>
    <mergeCell ref="O107:O109"/>
    <mergeCell ref="A121:A124"/>
    <mergeCell ref="C121:C124"/>
    <mergeCell ref="D121:D124"/>
    <mergeCell ref="E121:E124"/>
    <mergeCell ref="F121:F124"/>
    <mergeCell ref="G121:G124"/>
    <mergeCell ref="A118:A120"/>
    <mergeCell ref="C118:C120"/>
    <mergeCell ref="D118:D120"/>
    <mergeCell ref="E118:E120"/>
    <mergeCell ref="F118:F120"/>
    <mergeCell ref="G118:G120"/>
    <mergeCell ref="G107:G109"/>
    <mergeCell ref="H107:H109"/>
    <mergeCell ref="I107:I109"/>
    <mergeCell ref="A110:A111"/>
    <mergeCell ref="C110:C111"/>
    <mergeCell ref="D110:D111"/>
    <mergeCell ref="E110:E111"/>
    <mergeCell ref="F110:F111"/>
    <mergeCell ref="G110:G111"/>
    <mergeCell ref="H110:H111"/>
    <mergeCell ref="I110:I111"/>
    <mergeCell ref="V82:V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T82:T86"/>
    <mergeCell ref="S87:S91"/>
    <mergeCell ref="U82:U86"/>
    <mergeCell ref="R82:R86"/>
    <mergeCell ref="S82:S86"/>
    <mergeCell ref="E82:E86"/>
    <mergeCell ref="F82:F86"/>
    <mergeCell ref="G82:G86"/>
    <mergeCell ref="A82:A86"/>
    <mergeCell ref="C82:C86"/>
    <mergeCell ref="D82:D86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A74:F74"/>
    <mergeCell ref="O77:O81"/>
    <mergeCell ref="P77:P81"/>
    <mergeCell ref="Q77:Q81"/>
    <mergeCell ref="R77:R81"/>
    <mergeCell ref="A75:V75"/>
    <mergeCell ref="D77:D81"/>
    <mergeCell ref="E77:E81"/>
    <mergeCell ref="A76:V76"/>
    <mergeCell ref="A77:A81"/>
    <mergeCell ref="C77:C81"/>
    <mergeCell ref="V77:V81"/>
    <mergeCell ref="S77:S81"/>
    <mergeCell ref="T77:T81"/>
    <mergeCell ref="U77:U81"/>
    <mergeCell ref="F77:F81"/>
    <mergeCell ref="G77:G81"/>
    <mergeCell ref="A68:F68"/>
    <mergeCell ref="N4:P4"/>
    <mergeCell ref="R107:R109"/>
    <mergeCell ref="S107:S109"/>
    <mergeCell ref="T107:T109"/>
    <mergeCell ref="Q4:S4"/>
    <mergeCell ref="A10:V10"/>
    <mergeCell ref="A61:V61"/>
    <mergeCell ref="T4:V4"/>
    <mergeCell ref="N6:V6"/>
    <mergeCell ref="A9:V9"/>
    <mergeCell ref="H3:H7"/>
    <mergeCell ref="A23:F23"/>
    <mergeCell ref="A24:F24"/>
    <mergeCell ref="A25:F25"/>
    <mergeCell ref="A26:V26"/>
    <mergeCell ref="A60:F60"/>
    <mergeCell ref="A59:F59"/>
    <mergeCell ref="A58:F58"/>
    <mergeCell ref="N77:N81"/>
    <mergeCell ref="A67:F67"/>
    <mergeCell ref="A66:F66"/>
    <mergeCell ref="A69:V69"/>
    <mergeCell ref="A71:F71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U107:U109"/>
    <mergeCell ref="V107:V109"/>
    <mergeCell ref="K118:K120"/>
    <mergeCell ref="L118:L120"/>
    <mergeCell ref="M118:M120"/>
    <mergeCell ref="N118:N120"/>
    <mergeCell ref="O118:O120"/>
    <mergeCell ref="P118:P120"/>
    <mergeCell ref="Q118:Q120"/>
    <mergeCell ref="R116:R117"/>
    <mergeCell ref="S116:S117"/>
    <mergeCell ref="T116:T117"/>
    <mergeCell ref="U116:U117"/>
    <mergeCell ref="V116:V117"/>
    <mergeCell ref="K107:K109"/>
    <mergeCell ref="K112:K115"/>
    <mergeCell ref="T118:T120"/>
    <mergeCell ref="U118:U120"/>
    <mergeCell ref="V118:V120"/>
    <mergeCell ref="P112:P115"/>
    <mergeCell ref="L107:L109"/>
    <mergeCell ref="T112:T115"/>
    <mergeCell ref="U112:U115"/>
    <mergeCell ref="V112:V115"/>
    <mergeCell ref="T121:T124"/>
    <mergeCell ref="U121:U124"/>
    <mergeCell ref="V121:V124"/>
    <mergeCell ref="E125:E127"/>
    <mergeCell ref="F125:F127"/>
    <mergeCell ref="G125:G127"/>
    <mergeCell ref="H125:H127"/>
    <mergeCell ref="S121:S124"/>
    <mergeCell ref="R121:R124"/>
    <mergeCell ref="M121:M124"/>
    <mergeCell ref="N121:N124"/>
    <mergeCell ref="O121:O124"/>
    <mergeCell ref="I121:I124"/>
    <mergeCell ref="P121:P124"/>
    <mergeCell ref="J125:J127"/>
    <mergeCell ref="S125:S127"/>
    <mergeCell ref="Q121:Q124"/>
    <mergeCell ref="L121:L124"/>
    <mergeCell ref="K125:K127"/>
    <mergeCell ref="L125:L127"/>
    <mergeCell ref="M125:M127"/>
    <mergeCell ref="J121:J124"/>
    <mergeCell ref="K121:K124"/>
    <mergeCell ref="H121:H124"/>
    <mergeCell ref="S118:S120"/>
    <mergeCell ref="I125:I127"/>
    <mergeCell ref="H118:H120"/>
    <mergeCell ref="A107:A109"/>
    <mergeCell ref="C107:C109"/>
    <mergeCell ref="D107:D109"/>
    <mergeCell ref="E107:E109"/>
    <mergeCell ref="F107:F109"/>
    <mergeCell ref="J112:J115"/>
    <mergeCell ref="R112:R115"/>
    <mergeCell ref="N125:N127"/>
    <mergeCell ref="O125:O127"/>
    <mergeCell ref="P125:P127"/>
    <mergeCell ref="Q125:Q127"/>
    <mergeCell ref="R125:R127"/>
    <mergeCell ref="A116:A117"/>
    <mergeCell ref="I116:I117"/>
    <mergeCell ref="J116:J117"/>
    <mergeCell ref="K116:K117"/>
    <mergeCell ref="J107:J109"/>
    <mergeCell ref="I118:I120"/>
    <mergeCell ref="J118:J120"/>
    <mergeCell ref="A125:A127"/>
    <mergeCell ref="M107:M109"/>
    <mergeCell ref="F116:F117"/>
    <mergeCell ref="D112:D115"/>
    <mergeCell ref="E112:E115"/>
    <mergeCell ref="F112:F115"/>
    <mergeCell ref="Q112:Q115"/>
    <mergeCell ref="G112:G115"/>
    <mergeCell ref="H112:H115"/>
    <mergeCell ref="I112:I115"/>
    <mergeCell ref="R118:R120"/>
    <mergeCell ref="A95:V95"/>
    <mergeCell ref="T87:T91"/>
    <mergeCell ref="U87:U91"/>
    <mergeCell ref="V87:V91"/>
    <mergeCell ref="U144:V144"/>
    <mergeCell ref="G116:G117"/>
    <mergeCell ref="H116:H117"/>
    <mergeCell ref="A133:F133"/>
    <mergeCell ref="A134:F134"/>
    <mergeCell ref="A136:F136"/>
    <mergeCell ref="A137:F137"/>
    <mergeCell ref="Q144:R144"/>
    <mergeCell ref="S144:T144"/>
    <mergeCell ref="T125:T127"/>
    <mergeCell ref="U125:U127"/>
    <mergeCell ref="V125:V127"/>
    <mergeCell ref="S112:S115"/>
    <mergeCell ref="C125:C127"/>
    <mergeCell ref="D125:D127"/>
    <mergeCell ref="A112:A115"/>
    <mergeCell ref="C112:C115"/>
    <mergeCell ref="C116:C117"/>
    <mergeCell ref="D116:D117"/>
    <mergeCell ref="E116:E11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2:A65 A77 A82 A87 A96 A124:A125 A27:A40 A128:A129 A52:A57 A11:A17 A104:A107 A20:A22 A110 A120:A121 A117 A115 A112 A116 A118:A119 A45:A49" twoDigitTextYear="1"/>
    <ignoredError sqref="A147 D148:D149" numberStoredAsText="1"/>
    <ignoredError sqref="G17 G96 L96 I148:I150 G45 J45:M45 G49 J49 L49:M49" formulaRange="1"/>
    <ignoredError sqref="H17 H40" formula="1"/>
    <ignoredError sqref="H45:I45 H49:I49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topLeftCell="C34" zoomScale="120" zoomScaleNormal="120" zoomScaleSheetLayoutView="100" workbookViewId="0">
      <selection activeCell="C37" sqref="C37:P37"/>
    </sheetView>
  </sheetViews>
  <sheetFormatPr defaultColWidth="9.140625" defaultRowHeight="15" x14ac:dyDescent="0.25"/>
  <cols>
    <col min="1" max="2" width="5.7109375" style="668" customWidth="1"/>
    <col min="3" max="3" width="3.7109375" style="668" customWidth="1"/>
    <col min="4" max="4" width="52.5703125" style="669" customWidth="1"/>
    <col min="5" max="5" width="6.140625" style="667" customWidth="1"/>
    <col min="6" max="6" width="6.28515625" style="667" customWidth="1"/>
    <col min="7" max="11" width="5.7109375" style="667" customWidth="1"/>
    <col min="12" max="13" width="4.7109375" style="667" customWidth="1"/>
    <col min="14" max="14" width="5.7109375" style="667" customWidth="1"/>
    <col min="15" max="15" width="6.28515625" style="667" customWidth="1"/>
    <col min="16" max="16" width="7.7109375" style="251" customWidth="1"/>
    <col min="17" max="256" width="9.140625" style="251"/>
    <col min="257" max="258" width="5.7109375" style="251" customWidth="1"/>
    <col min="259" max="259" width="3.7109375" style="251" customWidth="1"/>
    <col min="260" max="260" width="51.85546875" style="251" customWidth="1"/>
    <col min="261" max="262" width="6.7109375" style="251" customWidth="1"/>
    <col min="263" max="267" width="6.28515625" style="251" customWidth="1"/>
    <col min="268" max="269" width="4.7109375" style="251" customWidth="1"/>
    <col min="270" max="271" width="6.28515625" style="251" customWidth="1"/>
    <col min="272" max="272" width="7.7109375" style="251" customWidth="1"/>
    <col min="273" max="512" width="9.140625" style="251"/>
    <col min="513" max="514" width="5.7109375" style="251" customWidth="1"/>
    <col min="515" max="515" width="3.7109375" style="251" customWidth="1"/>
    <col min="516" max="516" width="51.85546875" style="251" customWidth="1"/>
    <col min="517" max="518" width="6.7109375" style="251" customWidth="1"/>
    <col min="519" max="523" width="6.28515625" style="251" customWidth="1"/>
    <col min="524" max="525" width="4.7109375" style="251" customWidth="1"/>
    <col min="526" max="527" width="6.28515625" style="251" customWidth="1"/>
    <col min="528" max="528" width="7.7109375" style="251" customWidth="1"/>
    <col min="529" max="768" width="9.140625" style="251"/>
    <col min="769" max="770" width="5.7109375" style="251" customWidth="1"/>
    <col min="771" max="771" width="3.7109375" style="251" customWidth="1"/>
    <col min="772" max="772" width="51.85546875" style="251" customWidth="1"/>
    <col min="773" max="774" width="6.7109375" style="251" customWidth="1"/>
    <col min="775" max="779" width="6.28515625" style="251" customWidth="1"/>
    <col min="780" max="781" width="4.7109375" style="251" customWidth="1"/>
    <col min="782" max="783" width="6.28515625" style="251" customWidth="1"/>
    <col min="784" max="784" width="7.7109375" style="251" customWidth="1"/>
    <col min="785" max="1024" width="9.140625" style="251"/>
    <col min="1025" max="1026" width="5.7109375" style="251" customWidth="1"/>
    <col min="1027" max="1027" width="3.7109375" style="251" customWidth="1"/>
    <col min="1028" max="1028" width="51.85546875" style="251" customWidth="1"/>
    <col min="1029" max="1030" width="6.7109375" style="251" customWidth="1"/>
    <col min="1031" max="1035" width="6.28515625" style="251" customWidth="1"/>
    <col min="1036" max="1037" width="4.7109375" style="251" customWidth="1"/>
    <col min="1038" max="1039" width="6.28515625" style="251" customWidth="1"/>
    <col min="1040" max="1040" width="7.7109375" style="251" customWidth="1"/>
    <col min="1041" max="1280" width="9.140625" style="251"/>
    <col min="1281" max="1282" width="5.7109375" style="251" customWidth="1"/>
    <col min="1283" max="1283" width="3.7109375" style="251" customWidth="1"/>
    <col min="1284" max="1284" width="51.85546875" style="251" customWidth="1"/>
    <col min="1285" max="1286" width="6.7109375" style="251" customWidth="1"/>
    <col min="1287" max="1291" width="6.28515625" style="251" customWidth="1"/>
    <col min="1292" max="1293" width="4.7109375" style="251" customWidth="1"/>
    <col min="1294" max="1295" width="6.28515625" style="251" customWidth="1"/>
    <col min="1296" max="1296" width="7.7109375" style="251" customWidth="1"/>
    <col min="1297" max="1536" width="9.140625" style="251"/>
    <col min="1537" max="1538" width="5.7109375" style="251" customWidth="1"/>
    <col min="1539" max="1539" width="3.7109375" style="251" customWidth="1"/>
    <col min="1540" max="1540" width="51.85546875" style="251" customWidth="1"/>
    <col min="1541" max="1542" width="6.7109375" style="251" customWidth="1"/>
    <col min="1543" max="1547" width="6.28515625" style="251" customWidth="1"/>
    <col min="1548" max="1549" width="4.7109375" style="251" customWidth="1"/>
    <col min="1550" max="1551" width="6.28515625" style="251" customWidth="1"/>
    <col min="1552" max="1552" width="7.7109375" style="251" customWidth="1"/>
    <col min="1553" max="1792" width="9.140625" style="251"/>
    <col min="1793" max="1794" width="5.7109375" style="251" customWidth="1"/>
    <col min="1795" max="1795" width="3.7109375" style="251" customWidth="1"/>
    <col min="1796" max="1796" width="51.85546875" style="251" customWidth="1"/>
    <col min="1797" max="1798" width="6.7109375" style="251" customWidth="1"/>
    <col min="1799" max="1803" width="6.28515625" style="251" customWidth="1"/>
    <col min="1804" max="1805" width="4.7109375" style="251" customWidth="1"/>
    <col min="1806" max="1807" width="6.28515625" style="251" customWidth="1"/>
    <col min="1808" max="1808" width="7.7109375" style="251" customWidth="1"/>
    <col min="1809" max="2048" width="9.140625" style="251"/>
    <col min="2049" max="2050" width="5.7109375" style="251" customWidth="1"/>
    <col min="2051" max="2051" width="3.7109375" style="251" customWidth="1"/>
    <col min="2052" max="2052" width="51.85546875" style="251" customWidth="1"/>
    <col min="2053" max="2054" width="6.7109375" style="251" customWidth="1"/>
    <col min="2055" max="2059" width="6.28515625" style="251" customWidth="1"/>
    <col min="2060" max="2061" width="4.7109375" style="251" customWidth="1"/>
    <col min="2062" max="2063" width="6.28515625" style="251" customWidth="1"/>
    <col min="2064" max="2064" width="7.7109375" style="251" customWidth="1"/>
    <col min="2065" max="2304" width="9.140625" style="251"/>
    <col min="2305" max="2306" width="5.7109375" style="251" customWidth="1"/>
    <col min="2307" max="2307" width="3.7109375" style="251" customWidth="1"/>
    <col min="2308" max="2308" width="51.85546875" style="251" customWidth="1"/>
    <col min="2309" max="2310" width="6.7109375" style="251" customWidth="1"/>
    <col min="2311" max="2315" width="6.28515625" style="251" customWidth="1"/>
    <col min="2316" max="2317" width="4.7109375" style="251" customWidth="1"/>
    <col min="2318" max="2319" width="6.28515625" style="251" customWidth="1"/>
    <col min="2320" max="2320" width="7.7109375" style="251" customWidth="1"/>
    <col min="2321" max="2560" width="9.140625" style="251"/>
    <col min="2561" max="2562" width="5.7109375" style="251" customWidth="1"/>
    <col min="2563" max="2563" width="3.7109375" style="251" customWidth="1"/>
    <col min="2564" max="2564" width="51.85546875" style="251" customWidth="1"/>
    <col min="2565" max="2566" width="6.7109375" style="251" customWidth="1"/>
    <col min="2567" max="2571" width="6.28515625" style="251" customWidth="1"/>
    <col min="2572" max="2573" width="4.7109375" style="251" customWidth="1"/>
    <col min="2574" max="2575" width="6.28515625" style="251" customWidth="1"/>
    <col min="2576" max="2576" width="7.7109375" style="251" customWidth="1"/>
    <col min="2577" max="2816" width="9.140625" style="251"/>
    <col min="2817" max="2818" width="5.7109375" style="251" customWidth="1"/>
    <col min="2819" max="2819" width="3.7109375" style="251" customWidth="1"/>
    <col min="2820" max="2820" width="51.85546875" style="251" customWidth="1"/>
    <col min="2821" max="2822" width="6.7109375" style="251" customWidth="1"/>
    <col min="2823" max="2827" width="6.28515625" style="251" customWidth="1"/>
    <col min="2828" max="2829" width="4.7109375" style="251" customWidth="1"/>
    <col min="2830" max="2831" width="6.28515625" style="251" customWidth="1"/>
    <col min="2832" max="2832" width="7.7109375" style="251" customWidth="1"/>
    <col min="2833" max="3072" width="9.140625" style="251"/>
    <col min="3073" max="3074" width="5.7109375" style="251" customWidth="1"/>
    <col min="3075" max="3075" width="3.7109375" style="251" customWidth="1"/>
    <col min="3076" max="3076" width="51.85546875" style="251" customWidth="1"/>
    <col min="3077" max="3078" width="6.7109375" style="251" customWidth="1"/>
    <col min="3079" max="3083" width="6.28515625" style="251" customWidth="1"/>
    <col min="3084" max="3085" width="4.7109375" style="251" customWidth="1"/>
    <col min="3086" max="3087" width="6.28515625" style="251" customWidth="1"/>
    <col min="3088" max="3088" width="7.7109375" style="251" customWidth="1"/>
    <col min="3089" max="3328" width="9.140625" style="251"/>
    <col min="3329" max="3330" width="5.7109375" style="251" customWidth="1"/>
    <col min="3331" max="3331" width="3.7109375" style="251" customWidth="1"/>
    <col min="3332" max="3332" width="51.85546875" style="251" customWidth="1"/>
    <col min="3333" max="3334" width="6.7109375" style="251" customWidth="1"/>
    <col min="3335" max="3339" width="6.28515625" style="251" customWidth="1"/>
    <col min="3340" max="3341" width="4.7109375" style="251" customWidth="1"/>
    <col min="3342" max="3343" width="6.28515625" style="251" customWidth="1"/>
    <col min="3344" max="3344" width="7.7109375" style="251" customWidth="1"/>
    <col min="3345" max="3584" width="9.140625" style="251"/>
    <col min="3585" max="3586" width="5.7109375" style="251" customWidth="1"/>
    <col min="3587" max="3587" width="3.7109375" style="251" customWidth="1"/>
    <col min="3588" max="3588" width="51.85546875" style="251" customWidth="1"/>
    <col min="3589" max="3590" width="6.7109375" style="251" customWidth="1"/>
    <col min="3591" max="3595" width="6.28515625" style="251" customWidth="1"/>
    <col min="3596" max="3597" width="4.7109375" style="251" customWidth="1"/>
    <col min="3598" max="3599" width="6.28515625" style="251" customWidth="1"/>
    <col min="3600" max="3600" width="7.7109375" style="251" customWidth="1"/>
    <col min="3601" max="3840" width="9.140625" style="251"/>
    <col min="3841" max="3842" width="5.7109375" style="251" customWidth="1"/>
    <col min="3843" max="3843" width="3.7109375" style="251" customWidth="1"/>
    <col min="3844" max="3844" width="51.85546875" style="251" customWidth="1"/>
    <col min="3845" max="3846" width="6.7109375" style="251" customWidth="1"/>
    <col min="3847" max="3851" width="6.28515625" style="251" customWidth="1"/>
    <col min="3852" max="3853" width="4.7109375" style="251" customWidth="1"/>
    <col min="3854" max="3855" width="6.28515625" style="251" customWidth="1"/>
    <col min="3856" max="3856" width="7.7109375" style="251" customWidth="1"/>
    <col min="3857" max="4096" width="9.140625" style="251"/>
    <col min="4097" max="4098" width="5.7109375" style="251" customWidth="1"/>
    <col min="4099" max="4099" width="3.7109375" style="251" customWidth="1"/>
    <col min="4100" max="4100" width="51.85546875" style="251" customWidth="1"/>
    <col min="4101" max="4102" width="6.7109375" style="251" customWidth="1"/>
    <col min="4103" max="4107" width="6.28515625" style="251" customWidth="1"/>
    <col min="4108" max="4109" width="4.7109375" style="251" customWidth="1"/>
    <col min="4110" max="4111" width="6.28515625" style="251" customWidth="1"/>
    <col min="4112" max="4112" width="7.7109375" style="251" customWidth="1"/>
    <col min="4113" max="4352" width="9.140625" style="251"/>
    <col min="4353" max="4354" width="5.7109375" style="251" customWidth="1"/>
    <col min="4355" max="4355" width="3.7109375" style="251" customWidth="1"/>
    <col min="4356" max="4356" width="51.85546875" style="251" customWidth="1"/>
    <col min="4357" max="4358" width="6.7109375" style="251" customWidth="1"/>
    <col min="4359" max="4363" width="6.28515625" style="251" customWidth="1"/>
    <col min="4364" max="4365" width="4.7109375" style="251" customWidth="1"/>
    <col min="4366" max="4367" width="6.28515625" style="251" customWidth="1"/>
    <col min="4368" max="4368" width="7.7109375" style="251" customWidth="1"/>
    <col min="4369" max="4608" width="9.140625" style="251"/>
    <col min="4609" max="4610" width="5.7109375" style="251" customWidth="1"/>
    <col min="4611" max="4611" width="3.7109375" style="251" customWidth="1"/>
    <col min="4612" max="4612" width="51.85546875" style="251" customWidth="1"/>
    <col min="4613" max="4614" width="6.7109375" style="251" customWidth="1"/>
    <col min="4615" max="4619" width="6.28515625" style="251" customWidth="1"/>
    <col min="4620" max="4621" width="4.7109375" style="251" customWidth="1"/>
    <col min="4622" max="4623" width="6.28515625" style="251" customWidth="1"/>
    <col min="4624" max="4624" width="7.7109375" style="251" customWidth="1"/>
    <col min="4625" max="4864" width="9.140625" style="251"/>
    <col min="4865" max="4866" width="5.7109375" style="251" customWidth="1"/>
    <col min="4867" max="4867" width="3.7109375" style="251" customWidth="1"/>
    <col min="4868" max="4868" width="51.85546875" style="251" customWidth="1"/>
    <col min="4869" max="4870" width="6.7109375" style="251" customWidth="1"/>
    <col min="4871" max="4875" width="6.28515625" style="251" customWidth="1"/>
    <col min="4876" max="4877" width="4.7109375" style="251" customWidth="1"/>
    <col min="4878" max="4879" width="6.28515625" style="251" customWidth="1"/>
    <col min="4880" max="4880" width="7.7109375" style="251" customWidth="1"/>
    <col min="4881" max="5120" width="9.140625" style="251"/>
    <col min="5121" max="5122" width="5.7109375" style="251" customWidth="1"/>
    <col min="5123" max="5123" width="3.7109375" style="251" customWidth="1"/>
    <col min="5124" max="5124" width="51.85546875" style="251" customWidth="1"/>
    <col min="5125" max="5126" width="6.7109375" style="251" customWidth="1"/>
    <col min="5127" max="5131" width="6.28515625" style="251" customWidth="1"/>
    <col min="5132" max="5133" width="4.7109375" style="251" customWidth="1"/>
    <col min="5134" max="5135" width="6.28515625" style="251" customWidth="1"/>
    <col min="5136" max="5136" width="7.7109375" style="251" customWidth="1"/>
    <col min="5137" max="5376" width="9.140625" style="251"/>
    <col min="5377" max="5378" width="5.7109375" style="251" customWidth="1"/>
    <col min="5379" max="5379" width="3.7109375" style="251" customWidth="1"/>
    <col min="5380" max="5380" width="51.85546875" style="251" customWidth="1"/>
    <col min="5381" max="5382" width="6.7109375" style="251" customWidth="1"/>
    <col min="5383" max="5387" width="6.28515625" style="251" customWidth="1"/>
    <col min="5388" max="5389" width="4.7109375" style="251" customWidth="1"/>
    <col min="5390" max="5391" width="6.28515625" style="251" customWidth="1"/>
    <col min="5392" max="5392" width="7.7109375" style="251" customWidth="1"/>
    <col min="5393" max="5632" width="9.140625" style="251"/>
    <col min="5633" max="5634" width="5.7109375" style="251" customWidth="1"/>
    <col min="5635" max="5635" width="3.7109375" style="251" customWidth="1"/>
    <col min="5636" max="5636" width="51.85546875" style="251" customWidth="1"/>
    <col min="5637" max="5638" width="6.7109375" style="251" customWidth="1"/>
    <col min="5639" max="5643" width="6.28515625" style="251" customWidth="1"/>
    <col min="5644" max="5645" width="4.7109375" style="251" customWidth="1"/>
    <col min="5646" max="5647" width="6.28515625" style="251" customWidth="1"/>
    <col min="5648" max="5648" width="7.7109375" style="251" customWidth="1"/>
    <col min="5649" max="5888" width="9.140625" style="251"/>
    <col min="5889" max="5890" width="5.7109375" style="251" customWidth="1"/>
    <col min="5891" max="5891" width="3.7109375" style="251" customWidth="1"/>
    <col min="5892" max="5892" width="51.85546875" style="251" customWidth="1"/>
    <col min="5893" max="5894" width="6.7109375" style="251" customWidth="1"/>
    <col min="5895" max="5899" width="6.28515625" style="251" customWidth="1"/>
    <col min="5900" max="5901" width="4.7109375" style="251" customWidth="1"/>
    <col min="5902" max="5903" width="6.28515625" style="251" customWidth="1"/>
    <col min="5904" max="5904" width="7.7109375" style="251" customWidth="1"/>
    <col min="5905" max="6144" width="9.140625" style="251"/>
    <col min="6145" max="6146" width="5.7109375" style="251" customWidth="1"/>
    <col min="6147" max="6147" width="3.7109375" style="251" customWidth="1"/>
    <col min="6148" max="6148" width="51.85546875" style="251" customWidth="1"/>
    <col min="6149" max="6150" width="6.7109375" style="251" customWidth="1"/>
    <col min="6151" max="6155" width="6.28515625" style="251" customWidth="1"/>
    <col min="6156" max="6157" width="4.7109375" style="251" customWidth="1"/>
    <col min="6158" max="6159" width="6.28515625" style="251" customWidth="1"/>
    <col min="6160" max="6160" width="7.7109375" style="251" customWidth="1"/>
    <col min="6161" max="6400" width="9.140625" style="251"/>
    <col min="6401" max="6402" width="5.7109375" style="251" customWidth="1"/>
    <col min="6403" max="6403" width="3.7109375" style="251" customWidth="1"/>
    <col min="6404" max="6404" width="51.85546875" style="251" customWidth="1"/>
    <col min="6405" max="6406" width="6.7109375" style="251" customWidth="1"/>
    <col min="6407" max="6411" width="6.28515625" style="251" customWidth="1"/>
    <col min="6412" max="6413" width="4.7109375" style="251" customWidth="1"/>
    <col min="6414" max="6415" width="6.28515625" style="251" customWidth="1"/>
    <col min="6416" max="6416" width="7.7109375" style="251" customWidth="1"/>
    <col min="6417" max="6656" width="9.140625" style="251"/>
    <col min="6657" max="6658" width="5.7109375" style="251" customWidth="1"/>
    <col min="6659" max="6659" width="3.7109375" style="251" customWidth="1"/>
    <col min="6660" max="6660" width="51.85546875" style="251" customWidth="1"/>
    <col min="6661" max="6662" width="6.7109375" style="251" customWidth="1"/>
    <col min="6663" max="6667" width="6.28515625" style="251" customWidth="1"/>
    <col min="6668" max="6669" width="4.7109375" style="251" customWidth="1"/>
    <col min="6670" max="6671" width="6.28515625" style="251" customWidth="1"/>
    <col min="6672" max="6672" width="7.7109375" style="251" customWidth="1"/>
    <col min="6673" max="6912" width="9.140625" style="251"/>
    <col min="6913" max="6914" width="5.7109375" style="251" customWidth="1"/>
    <col min="6915" max="6915" width="3.7109375" style="251" customWidth="1"/>
    <col min="6916" max="6916" width="51.85546875" style="251" customWidth="1"/>
    <col min="6917" max="6918" width="6.7109375" style="251" customWidth="1"/>
    <col min="6919" max="6923" width="6.28515625" style="251" customWidth="1"/>
    <col min="6924" max="6925" width="4.7109375" style="251" customWidth="1"/>
    <col min="6926" max="6927" width="6.28515625" style="251" customWidth="1"/>
    <col min="6928" max="6928" width="7.7109375" style="251" customWidth="1"/>
    <col min="6929" max="7168" width="9.140625" style="251"/>
    <col min="7169" max="7170" width="5.7109375" style="251" customWidth="1"/>
    <col min="7171" max="7171" width="3.7109375" style="251" customWidth="1"/>
    <col min="7172" max="7172" width="51.85546875" style="251" customWidth="1"/>
    <col min="7173" max="7174" width="6.7109375" style="251" customWidth="1"/>
    <col min="7175" max="7179" width="6.28515625" style="251" customWidth="1"/>
    <col min="7180" max="7181" width="4.7109375" style="251" customWidth="1"/>
    <col min="7182" max="7183" width="6.28515625" style="251" customWidth="1"/>
    <col min="7184" max="7184" width="7.7109375" style="251" customWidth="1"/>
    <col min="7185" max="7424" width="9.140625" style="251"/>
    <col min="7425" max="7426" width="5.7109375" style="251" customWidth="1"/>
    <col min="7427" max="7427" width="3.7109375" style="251" customWidth="1"/>
    <col min="7428" max="7428" width="51.85546875" style="251" customWidth="1"/>
    <col min="7429" max="7430" width="6.7109375" style="251" customWidth="1"/>
    <col min="7431" max="7435" width="6.28515625" style="251" customWidth="1"/>
    <col min="7436" max="7437" width="4.7109375" style="251" customWidth="1"/>
    <col min="7438" max="7439" width="6.28515625" style="251" customWidth="1"/>
    <col min="7440" max="7440" width="7.7109375" style="251" customWidth="1"/>
    <col min="7441" max="7680" width="9.140625" style="251"/>
    <col min="7681" max="7682" width="5.7109375" style="251" customWidth="1"/>
    <col min="7683" max="7683" width="3.7109375" style="251" customWidth="1"/>
    <col min="7684" max="7684" width="51.85546875" style="251" customWidth="1"/>
    <col min="7685" max="7686" width="6.7109375" style="251" customWidth="1"/>
    <col min="7687" max="7691" width="6.28515625" style="251" customWidth="1"/>
    <col min="7692" max="7693" width="4.7109375" style="251" customWidth="1"/>
    <col min="7694" max="7695" width="6.28515625" style="251" customWidth="1"/>
    <col min="7696" max="7696" width="7.7109375" style="251" customWidth="1"/>
    <col min="7697" max="7936" width="9.140625" style="251"/>
    <col min="7937" max="7938" width="5.7109375" style="251" customWidth="1"/>
    <col min="7939" max="7939" width="3.7109375" style="251" customWidth="1"/>
    <col min="7940" max="7940" width="51.85546875" style="251" customWidth="1"/>
    <col min="7941" max="7942" width="6.7109375" style="251" customWidth="1"/>
    <col min="7943" max="7947" width="6.28515625" style="251" customWidth="1"/>
    <col min="7948" max="7949" width="4.7109375" style="251" customWidth="1"/>
    <col min="7950" max="7951" width="6.28515625" style="251" customWidth="1"/>
    <col min="7952" max="7952" width="7.7109375" style="251" customWidth="1"/>
    <col min="7953" max="8192" width="9.140625" style="251"/>
    <col min="8193" max="8194" width="5.7109375" style="251" customWidth="1"/>
    <col min="8195" max="8195" width="3.7109375" style="251" customWidth="1"/>
    <col min="8196" max="8196" width="51.85546875" style="251" customWidth="1"/>
    <col min="8197" max="8198" width="6.7109375" style="251" customWidth="1"/>
    <col min="8199" max="8203" width="6.28515625" style="251" customWidth="1"/>
    <col min="8204" max="8205" width="4.7109375" style="251" customWidth="1"/>
    <col min="8206" max="8207" width="6.28515625" style="251" customWidth="1"/>
    <col min="8208" max="8208" width="7.7109375" style="251" customWidth="1"/>
    <col min="8209" max="8448" width="9.140625" style="251"/>
    <col min="8449" max="8450" width="5.7109375" style="251" customWidth="1"/>
    <col min="8451" max="8451" width="3.7109375" style="251" customWidth="1"/>
    <col min="8452" max="8452" width="51.85546875" style="251" customWidth="1"/>
    <col min="8453" max="8454" width="6.7109375" style="251" customWidth="1"/>
    <col min="8455" max="8459" width="6.28515625" style="251" customWidth="1"/>
    <col min="8460" max="8461" width="4.7109375" style="251" customWidth="1"/>
    <col min="8462" max="8463" width="6.28515625" style="251" customWidth="1"/>
    <col min="8464" max="8464" width="7.7109375" style="251" customWidth="1"/>
    <col min="8465" max="8704" width="9.140625" style="251"/>
    <col min="8705" max="8706" width="5.7109375" style="251" customWidth="1"/>
    <col min="8707" max="8707" width="3.7109375" style="251" customWidth="1"/>
    <col min="8708" max="8708" width="51.85546875" style="251" customWidth="1"/>
    <col min="8709" max="8710" width="6.7109375" style="251" customWidth="1"/>
    <col min="8711" max="8715" width="6.28515625" style="251" customWidth="1"/>
    <col min="8716" max="8717" width="4.7109375" style="251" customWidth="1"/>
    <col min="8718" max="8719" width="6.28515625" style="251" customWidth="1"/>
    <col min="8720" max="8720" width="7.7109375" style="251" customWidth="1"/>
    <col min="8721" max="8960" width="9.140625" style="251"/>
    <col min="8961" max="8962" width="5.7109375" style="251" customWidth="1"/>
    <col min="8963" max="8963" width="3.7109375" style="251" customWidth="1"/>
    <col min="8964" max="8964" width="51.85546875" style="251" customWidth="1"/>
    <col min="8965" max="8966" width="6.7109375" style="251" customWidth="1"/>
    <col min="8967" max="8971" width="6.28515625" style="251" customWidth="1"/>
    <col min="8972" max="8973" width="4.7109375" style="251" customWidth="1"/>
    <col min="8974" max="8975" width="6.28515625" style="251" customWidth="1"/>
    <col min="8976" max="8976" width="7.7109375" style="251" customWidth="1"/>
    <col min="8977" max="9216" width="9.140625" style="251"/>
    <col min="9217" max="9218" width="5.7109375" style="251" customWidth="1"/>
    <col min="9219" max="9219" width="3.7109375" style="251" customWidth="1"/>
    <col min="9220" max="9220" width="51.85546875" style="251" customWidth="1"/>
    <col min="9221" max="9222" width="6.7109375" style="251" customWidth="1"/>
    <col min="9223" max="9227" width="6.28515625" style="251" customWidth="1"/>
    <col min="9228" max="9229" width="4.7109375" style="251" customWidth="1"/>
    <col min="9230" max="9231" width="6.28515625" style="251" customWidth="1"/>
    <col min="9232" max="9232" width="7.7109375" style="251" customWidth="1"/>
    <col min="9233" max="9472" width="9.140625" style="251"/>
    <col min="9473" max="9474" width="5.7109375" style="251" customWidth="1"/>
    <col min="9475" max="9475" width="3.7109375" style="251" customWidth="1"/>
    <col min="9476" max="9476" width="51.85546875" style="251" customWidth="1"/>
    <col min="9477" max="9478" width="6.7109375" style="251" customWidth="1"/>
    <col min="9479" max="9483" width="6.28515625" style="251" customWidth="1"/>
    <col min="9484" max="9485" width="4.7109375" style="251" customWidth="1"/>
    <col min="9486" max="9487" width="6.28515625" style="251" customWidth="1"/>
    <col min="9488" max="9488" width="7.7109375" style="251" customWidth="1"/>
    <col min="9489" max="9728" width="9.140625" style="251"/>
    <col min="9729" max="9730" width="5.7109375" style="251" customWidth="1"/>
    <col min="9731" max="9731" width="3.7109375" style="251" customWidth="1"/>
    <col min="9732" max="9732" width="51.85546875" style="251" customWidth="1"/>
    <col min="9733" max="9734" width="6.7109375" style="251" customWidth="1"/>
    <col min="9735" max="9739" width="6.28515625" style="251" customWidth="1"/>
    <col min="9740" max="9741" width="4.7109375" style="251" customWidth="1"/>
    <col min="9742" max="9743" width="6.28515625" style="251" customWidth="1"/>
    <col min="9744" max="9744" width="7.7109375" style="251" customWidth="1"/>
    <col min="9745" max="9984" width="9.140625" style="251"/>
    <col min="9985" max="9986" width="5.7109375" style="251" customWidth="1"/>
    <col min="9987" max="9987" width="3.7109375" style="251" customWidth="1"/>
    <col min="9988" max="9988" width="51.85546875" style="251" customWidth="1"/>
    <col min="9989" max="9990" width="6.7109375" style="251" customWidth="1"/>
    <col min="9991" max="9995" width="6.28515625" style="251" customWidth="1"/>
    <col min="9996" max="9997" width="4.7109375" style="251" customWidth="1"/>
    <col min="9998" max="9999" width="6.28515625" style="251" customWidth="1"/>
    <col min="10000" max="10000" width="7.7109375" style="251" customWidth="1"/>
    <col min="10001" max="10240" width="9.140625" style="251"/>
    <col min="10241" max="10242" width="5.7109375" style="251" customWidth="1"/>
    <col min="10243" max="10243" width="3.7109375" style="251" customWidth="1"/>
    <col min="10244" max="10244" width="51.85546875" style="251" customWidth="1"/>
    <col min="10245" max="10246" width="6.7109375" style="251" customWidth="1"/>
    <col min="10247" max="10251" width="6.28515625" style="251" customWidth="1"/>
    <col min="10252" max="10253" width="4.7109375" style="251" customWidth="1"/>
    <col min="10254" max="10255" width="6.28515625" style="251" customWidth="1"/>
    <col min="10256" max="10256" width="7.7109375" style="251" customWidth="1"/>
    <col min="10257" max="10496" width="9.140625" style="251"/>
    <col min="10497" max="10498" width="5.7109375" style="251" customWidth="1"/>
    <col min="10499" max="10499" width="3.7109375" style="251" customWidth="1"/>
    <col min="10500" max="10500" width="51.85546875" style="251" customWidth="1"/>
    <col min="10501" max="10502" width="6.7109375" style="251" customWidth="1"/>
    <col min="10503" max="10507" width="6.28515625" style="251" customWidth="1"/>
    <col min="10508" max="10509" width="4.7109375" style="251" customWidth="1"/>
    <col min="10510" max="10511" width="6.28515625" style="251" customWidth="1"/>
    <col min="10512" max="10512" width="7.7109375" style="251" customWidth="1"/>
    <col min="10513" max="10752" width="9.140625" style="251"/>
    <col min="10753" max="10754" width="5.7109375" style="251" customWidth="1"/>
    <col min="10755" max="10755" width="3.7109375" style="251" customWidth="1"/>
    <col min="10756" max="10756" width="51.85546875" style="251" customWidth="1"/>
    <col min="10757" max="10758" width="6.7109375" style="251" customWidth="1"/>
    <col min="10759" max="10763" width="6.28515625" style="251" customWidth="1"/>
    <col min="10764" max="10765" width="4.7109375" style="251" customWidth="1"/>
    <col min="10766" max="10767" width="6.28515625" style="251" customWidth="1"/>
    <col min="10768" max="10768" width="7.7109375" style="251" customWidth="1"/>
    <col min="10769" max="11008" width="9.140625" style="251"/>
    <col min="11009" max="11010" width="5.7109375" style="251" customWidth="1"/>
    <col min="11011" max="11011" width="3.7109375" style="251" customWidth="1"/>
    <col min="11012" max="11012" width="51.85546875" style="251" customWidth="1"/>
    <col min="11013" max="11014" width="6.7109375" style="251" customWidth="1"/>
    <col min="11015" max="11019" width="6.28515625" style="251" customWidth="1"/>
    <col min="11020" max="11021" width="4.7109375" style="251" customWidth="1"/>
    <col min="11022" max="11023" width="6.28515625" style="251" customWidth="1"/>
    <col min="11024" max="11024" width="7.7109375" style="251" customWidth="1"/>
    <col min="11025" max="11264" width="9.140625" style="251"/>
    <col min="11265" max="11266" width="5.7109375" style="251" customWidth="1"/>
    <col min="11267" max="11267" width="3.7109375" style="251" customWidth="1"/>
    <col min="11268" max="11268" width="51.85546875" style="251" customWidth="1"/>
    <col min="11269" max="11270" width="6.7109375" style="251" customWidth="1"/>
    <col min="11271" max="11275" width="6.28515625" style="251" customWidth="1"/>
    <col min="11276" max="11277" width="4.7109375" style="251" customWidth="1"/>
    <col min="11278" max="11279" width="6.28515625" style="251" customWidth="1"/>
    <col min="11280" max="11280" width="7.7109375" style="251" customWidth="1"/>
    <col min="11281" max="11520" width="9.140625" style="251"/>
    <col min="11521" max="11522" width="5.7109375" style="251" customWidth="1"/>
    <col min="11523" max="11523" width="3.7109375" style="251" customWidth="1"/>
    <col min="11524" max="11524" width="51.85546875" style="251" customWidth="1"/>
    <col min="11525" max="11526" width="6.7109375" style="251" customWidth="1"/>
    <col min="11527" max="11531" width="6.28515625" style="251" customWidth="1"/>
    <col min="11532" max="11533" width="4.7109375" style="251" customWidth="1"/>
    <col min="11534" max="11535" width="6.28515625" style="251" customWidth="1"/>
    <col min="11536" max="11536" width="7.7109375" style="251" customWidth="1"/>
    <col min="11537" max="11776" width="9.140625" style="251"/>
    <col min="11777" max="11778" width="5.7109375" style="251" customWidth="1"/>
    <col min="11779" max="11779" width="3.7109375" style="251" customWidth="1"/>
    <col min="11780" max="11780" width="51.85546875" style="251" customWidth="1"/>
    <col min="11781" max="11782" width="6.7109375" style="251" customWidth="1"/>
    <col min="11783" max="11787" width="6.28515625" style="251" customWidth="1"/>
    <col min="11788" max="11789" width="4.7109375" style="251" customWidth="1"/>
    <col min="11790" max="11791" width="6.28515625" style="251" customWidth="1"/>
    <col min="11792" max="11792" width="7.7109375" style="251" customWidth="1"/>
    <col min="11793" max="12032" width="9.140625" style="251"/>
    <col min="12033" max="12034" width="5.7109375" style="251" customWidth="1"/>
    <col min="12035" max="12035" width="3.7109375" style="251" customWidth="1"/>
    <col min="12036" max="12036" width="51.85546875" style="251" customWidth="1"/>
    <col min="12037" max="12038" width="6.7109375" style="251" customWidth="1"/>
    <col min="12039" max="12043" width="6.28515625" style="251" customWidth="1"/>
    <col min="12044" max="12045" width="4.7109375" style="251" customWidth="1"/>
    <col min="12046" max="12047" width="6.28515625" style="251" customWidth="1"/>
    <col min="12048" max="12048" width="7.7109375" style="251" customWidth="1"/>
    <col min="12049" max="12288" width="9.140625" style="251"/>
    <col min="12289" max="12290" width="5.7109375" style="251" customWidth="1"/>
    <col min="12291" max="12291" width="3.7109375" style="251" customWidth="1"/>
    <col min="12292" max="12292" width="51.85546875" style="251" customWidth="1"/>
    <col min="12293" max="12294" width="6.7109375" style="251" customWidth="1"/>
    <col min="12295" max="12299" width="6.28515625" style="251" customWidth="1"/>
    <col min="12300" max="12301" width="4.7109375" style="251" customWidth="1"/>
    <col min="12302" max="12303" width="6.28515625" style="251" customWidth="1"/>
    <col min="12304" max="12304" width="7.7109375" style="251" customWidth="1"/>
    <col min="12305" max="12544" width="9.140625" style="251"/>
    <col min="12545" max="12546" width="5.7109375" style="251" customWidth="1"/>
    <col min="12547" max="12547" width="3.7109375" style="251" customWidth="1"/>
    <col min="12548" max="12548" width="51.85546875" style="251" customWidth="1"/>
    <col min="12549" max="12550" width="6.7109375" style="251" customWidth="1"/>
    <col min="12551" max="12555" width="6.28515625" style="251" customWidth="1"/>
    <col min="12556" max="12557" width="4.7109375" style="251" customWidth="1"/>
    <col min="12558" max="12559" width="6.28515625" style="251" customWidth="1"/>
    <col min="12560" max="12560" width="7.7109375" style="251" customWidth="1"/>
    <col min="12561" max="12800" width="9.140625" style="251"/>
    <col min="12801" max="12802" width="5.7109375" style="251" customWidth="1"/>
    <col min="12803" max="12803" width="3.7109375" style="251" customWidth="1"/>
    <col min="12804" max="12804" width="51.85546875" style="251" customWidth="1"/>
    <col min="12805" max="12806" width="6.7109375" style="251" customWidth="1"/>
    <col min="12807" max="12811" width="6.28515625" style="251" customWidth="1"/>
    <col min="12812" max="12813" width="4.7109375" style="251" customWidth="1"/>
    <col min="12814" max="12815" width="6.28515625" style="251" customWidth="1"/>
    <col min="12816" max="12816" width="7.7109375" style="251" customWidth="1"/>
    <col min="12817" max="13056" width="9.140625" style="251"/>
    <col min="13057" max="13058" width="5.7109375" style="251" customWidth="1"/>
    <col min="13059" max="13059" width="3.7109375" style="251" customWidth="1"/>
    <col min="13060" max="13060" width="51.85546875" style="251" customWidth="1"/>
    <col min="13061" max="13062" width="6.7109375" style="251" customWidth="1"/>
    <col min="13063" max="13067" width="6.28515625" style="251" customWidth="1"/>
    <col min="13068" max="13069" width="4.7109375" style="251" customWidth="1"/>
    <col min="13070" max="13071" width="6.28515625" style="251" customWidth="1"/>
    <col min="13072" max="13072" width="7.7109375" style="251" customWidth="1"/>
    <col min="13073" max="13312" width="9.140625" style="251"/>
    <col min="13313" max="13314" width="5.7109375" style="251" customWidth="1"/>
    <col min="13315" max="13315" width="3.7109375" style="251" customWidth="1"/>
    <col min="13316" max="13316" width="51.85546875" style="251" customWidth="1"/>
    <col min="13317" max="13318" width="6.7109375" style="251" customWidth="1"/>
    <col min="13319" max="13323" width="6.28515625" style="251" customWidth="1"/>
    <col min="13324" max="13325" width="4.7109375" style="251" customWidth="1"/>
    <col min="13326" max="13327" width="6.28515625" style="251" customWidth="1"/>
    <col min="13328" max="13328" width="7.7109375" style="251" customWidth="1"/>
    <col min="13329" max="13568" width="9.140625" style="251"/>
    <col min="13569" max="13570" width="5.7109375" style="251" customWidth="1"/>
    <col min="13571" max="13571" width="3.7109375" style="251" customWidth="1"/>
    <col min="13572" max="13572" width="51.85546875" style="251" customWidth="1"/>
    <col min="13573" max="13574" width="6.7109375" style="251" customWidth="1"/>
    <col min="13575" max="13579" width="6.28515625" style="251" customWidth="1"/>
    <col min="13580" max="13581" width="4.7109375" style="251" customWidth="1"/>
    <col min="13582" max="13583" width="6.28515625" style="251" customWidth="1"/>
    <col min="13584" max="13584" width="7.7109375" style="251" customWidth="1"/>
    <col min="13585" max="13824" width="9.140625" style="251"/>
    <col min="13825" max="13826" width="5.7109375" style="251" customWidth="1"/>
    <col min="13827" max="13827" width="3.7109375" style="251" customWidth="1"/>
    <col min="13828" max="13828" width="51.85546875" style="251" customWidth="1"/>
    <col min="13829" max="13830" width="6.7109375" style="251" customWidth="1"/>
    <col min="13831" max="13835" width="6.28515625" style="251" customWidth="1"/>
    <col min="13836" max="13837" width="4.7109375" style="251" customWidth="1"/>
    <col min="13838" max="13839" width="6.28515625" style="251" customWidth="1"/>
    <col min="13840" max="13840" width="7.7109375" style="251" customWidth="1"/>
    <col min="13841" max="14080" width="9.140625" style="251"/>
    <col min="14081" max="14082" width="5.7109375" style="251" customWidth="1"/>
    <col min="14083" max="14083" width="3.7109375" style="251" customWidth="1"/>
    <col min="14084" max="14084" width="51.85546875" style="251" customWidth="1"/>
    <col min="14085" max="14086" width="6.7109375" style="251" customWidth="1"/>
    <col min="14087" max="14091" width="6.28515625" style="251" customWidth="1"/>
    <col min="14092" max="14093" width="4.7109375" style="251" customWidth="1"/>
    <col min="14094" max="14095" width="6.28515625" style="251" customWidth="1"/>
    <col min="14096" max="14096" width="7.7109375" style="251" customWidth="1"/>
    <col min="14097" max="14336" width="9.140625" style="251"/>
    <col min="14337" max="14338" width="5.7109375" style="251" customWidth="1"/>
    <col min="14339" max="14339" width="3.7109375" style="251" customWidth="1"/>
    <col min="14340" max="14340" width="51.85546875" style="251" customWidth="1"/>
    <col min="14341" max="14342" width="6.7109375" style="251" customWidth="1"/>
    <col min="14343" max="14347" width="6.28515625" style="251" customWidth="1"/>
    <col min="14348" max="14349" width="4.7109375" style="251" customWidth="1"/>
    <col min="14350" max="14351" width="6.28515625" style="251" customWidth="1"/>
    <col min="14352" max="14352" width="7.7109375" style="251" customWidth="1"/>
    <col min="14353" max="14592" width="9.140625" style="251"/>
    <col min="14593" max="14594" width="5.7109375" style="251" customWidth="1"/>
    <col min="14595" max="14595" width="3.7109375" style="251" customWidth="1"/>
    <col min="14596" max="14596" width="51.85546875" style="251" customWidth="1"/>
    <col min="14597" max="14598" width="6.7109375" style="251" customWidth="1"/>
    <col min="14599" max="14603" width="6.28515625" style="251" customWidth="1"/>
    <col min="14604" max="14605" width="4.7109375" style="251" customWidth="1"/>
    <col min="14606" max="14607" width="6.28515625" style="251" customWidth="1"/>
    <col min="14608" max="14608" width="7.7109375" style="251" customWidth="1"/>
    <col min="14609" max="14848" width="9.140625" style="251"/>
    <col min="14849" max="14850" width="5.7109375" style="251" customWidth="1"/>
    <col min="14851" max="14851" width="3.7109375" style="251" customWidth="1"/>
    <col min="14852" max="14852" width="51.85546875" style="251" customWidth="1"/>
    <col min="14853" max="14854" width="6.7109375" style="251" customWidth="1"/>
    <col min="14855" max="14859" width="6.28515625" style="251" customWidth="1"/>
    <col min="14860" max="14861" width="4.7109375" style="251" customWidth="1"/>
    <col min="14862" max="14863" width="6.28515625" style="251" customWidth="1"/>
    <col min="14864" max="14864" width="7.7109375" style="251" customWidth="1"/>
    <col min="14865" max="15104" width="9.140625" style="251"/>
    <col min="15105" max="15106" width="5.7109375" style="251" customWidth="1"/>
    <col min="15107" max="15107" width="3.7109375" style="251" customWidth="1"/>
    <col min="15108" max="15108" width="51.85546875" style="251" customWidth="1"/>
    <col min="15109" max="15110" width="6.7109375" style="251" customWidth="1"/>
    <col min="15111" max="15115" width="6.28515625" style="251" customWidth="1"/>
    <col min="15116" max="15117" width="4.7109375" style="251" customWidth="1"/>
    <col min="15118" max="15119" width="6.28515625" style="251" customWidth="1"/>
    <col min="15120" max="15120" width="7.7109375" style="251" customWidth="1"/>
    <col min="15121" max="15360" width="9.140625" style="251"/>
    <col min="15361" max="15362" width="5.7109375" style="251" customWidth="1"/>
    <col min="15363" max="15363" width="3.7109375" style="251" customWidth="1"/>
    <col min="15364" max="15364" width="51.85546875" style="251" customWidth="1"/>
    <col min="15365" max="15366" width="6.7109375" style="251" customWidth="1"/>
    <col min="15367" max="15371" width="6.28515625" style="251" customWidth="1"/>
    <col min="15372" max="15373" width="4.7109375" style="251" customWidth="1"/>
    <col min="15374" max="15375" width="6.28515625" style="251" customWidth="1"/>
    <col min="15376" max="15376" width="7.7109375" style="251" customWidth="1"/>
    <col min="15377" max="15616" width="9.140625" style="251"/>
    <col min="15617" max="15618" width="5.7109375" style="251" customWidth="1"/>
    <col min="15619" max="15619" width="3.7109375" style="251" customWidth="1"/>
    <col min="15620" max="15620" width="51.85546875" style="251" customWidth="1"/>
    <col min="15621" max="15622" width="6.7109375" style="251" customWidth="1"/>
    <col min="15623" max="15627" width="6.28515625" style="251" customWidth="1"/>
    <col min="15628" max="15629" width="4.7109375" style="251" customWidth="1"/>
    <col min="15630" max="15631" width="6.28515625" style="251" customWidth="1"/>
    <col min="15632" max="15632" width="7.7109375" style="251" customWidth="1"/>
    <col min="15633" max="15872" width="9.140625" style="251"/>
    <col min="15873" max="15874" width="5.7109375" style="251" customWidth="1"/>
    <col min="15875" max="15875" width="3.7109375" style="251" customWidth="1"/>
    <col min="15876" max="15876" width="51.85546875" style="251" customWidth="1"/>
    <col min="15877" max="15878" width="6.7109375" style="251" customWidth="1"/>
    <col min="15879" max="15883" width="6.28515625" style="251" customWidth="1"/>
    <col min="15884" max="15885" width="4.7109375" style="251" customWidth="1"/>
    <col min="15886" max="15887" width="6.28515625" style="251" customWidth="1"/>
    <col min="15888" max="15888" width="7.7109375" style="251" customWidth="1"/>
    <col min="15889" max="16128" width="9.140625" style="251"/>
    <col min="16129" max="16130" width="5.7109375" style="251" customWidth="1"/>
    <col min="16131" max="16131" width="3.7109375" style="251" customWidth="1"/>
    <col min="16132" max="16132" width="51.85546875" style="251" customWidth="1"/>
    <col min="16133" max="16134" width="6.7109375" style="251" customWidth="1"/>
    <col min="16135" max="16139" width="6.28515625" style="251" customWidth="1"/>
    <col min="16140" max="16141" width="4.7109375" style="251" customWidth="1"/>
    <col min="16142" max="16143" width="6.28515625" style="251" customWidth="1"/>
    <col min="16144" max="16144" width="7.7109375" style="251" customWidth="1"/>
    <col min="16145" max="16384" width="9.140625" style="251"/>
  </cols>
  <sheetData>
    <row r="1" spans="1:16" ht="15.75" customHeight="1" x14ac:dyDescent="0.25">
      <c r="A1" s="630" t="s">
        <v>293</v>
      </c>
      <c r="B1" s="630" t="s">
        <v>294</v>
      </c>
      <c r="C1" s="1045" t="s">
        <v>295</v>
      </c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</row>
    <row r="2" spans="1:16" ht="15" customHeight="1" x14ac:dyDescent="0.25">
      <c r="A2" s="631"/>
      <c r="B2" s="631"/>
      <c r="C2" s="1046" t="s">
        <v>0</v>
      </c>
      <c r="D2" s="1047" t="s">
        <v>296</v>
      </c>
      <c r="E2" s="1048" t="s">
        <v>297</v>
      </c>
      <c r="F2" s="1050" t="s">
        <v>298</v>
      </c>
      <c r="G2" s="1050"/>
      <c r="H2" s="1050"/>
      <c r="I2" s="1050"/>
      <c r="J2" s="1050"/>
      <c r="K2" s="1010"/>
      <c r="L2" s="1051" t="s">
        <v>299</v>
      </c>
      <c r="M2" s="1052"/>
      <c r="N2" s="1048" t="s">
        <v>300</v>
      </c>
      <c r="O2" s="1048" t="s">
        <v>301</v>
      </c>
      <c r="P2" s="1048" t="s">
        <v>302</v>
      </c>
    </row>
    <row r="3" spans="1:16" ht="15" customHeight="1" x14ac:dyDescent="0.25">
      <c r="A3" s="631"/>
      <c r="B3" s="631"/>
      <c r="C3" s="1046"/>
      <c r="D3" s="1047"/>
      <c r="E3" s="1048"/>
      <c r="F3" s="1048" t="s">
        <v>9</v>
      </c>
      <c r="G3" s="1059" t="s">
        <v>303</v>
      </c>
      <c r="H3" s="1059"/>
      <c r="I3" s="1059"/>
      <c r="J3" s="1059"/>
      <c r="K3" s="1048" t="s">
        <v>304</v>
      </c>
      <c r="L3" s="1053"/>
      <c r="M3" s="1054"/>
      <c r="N3" s="1048"/>
      <c r="O3" s="1048"/>
      <c r="P3" s="1048"/>
    </row>
    <row r="4" spans="1:16" ht="15" customHeight="1" x14ac:dyDescent="0.25">
      <c r="A4" s="631"/>
      <c r="B4" s="631"/>
      <c r="C4" s="1046"/>
      <c r="D4" s="1047"/>
      <c r="E4" s="1048"/>
      <c r="F4" s="1010"/>
      <c r="G4" s="1048" t="s">
        <v>305</v>
      </c>
      <c r="H4" s="1050" t="s">
        <v>306</v>
      </c>
      <c r="I4" s="1010"/>
      <c r="J4" s="1010"/>
      <c r="K4" s="1010"/>
      <c r="L4" s="1053"/>
      <c r="M4" s="1054"/>
      <c r="N4" s="1048"/>
      <c r="O4" s="1048"/>
      <c r="P4" s="1048"/>
    </row>
    <row r="5" spans="1:16" ht="15" customHeight="1" x14ac:dyDescent="0.25">
      <c r="A5" s="631"/>
      <c r="B5" s="631"/>
      <c r="C5" s="1046"/>
      <c r="D5" s="1047"/>
      <c r="E5" s="1048"/>
      <c r="F5" s="1010"/>
      <c r="G5" s="1060"/>
      <c r="H5" s="1048" t="s">
        <v>15</v>
      </c>
      <c r="I5" s="1048" t="s">
        <v>307</v>
      </c>
      <c r="J5" s="1048" t="s">
        <v>355</v>
      </c>
      <c r="K5" s="1010"/>
      <c r="L5" s="1053"/>
      <c r="M5" s="1054"/>
      <c r="N5" s="1048"/>
      <c r="O5" s="1048"/>
      <c r="P5" s="1048"/>
    </row>
    <row r="6" spans="1:16" ht="15" customHeight="1" x14ac:dyDescent="0.25">
      <c r="A6" s="631"/>
      <c r="B6" s="631"/>
      <c r="C6" s="1046"/>
      <c r="D6" s="1047"/>
      <c r="E6" s="1048"/>
      <c r="F6" s="1010"/>
      <c r="G6" s="1060"/>
      <c r="H6" s="1048"/>
      <c r="I6" s="1048"/>
      <c r="J6" s="1048"/>
      <c r="K6" s="1010"/>
      <c r="L6" s="1053"/>
      <c r="M6" s="1054"/>
      <c r="N6" s="1048"/>
      <c r="O6" s="1048"/>
      <c r="P6" s="1048"/>
    </row>
    <row r="7" spans="1:16" ht="15" customHeight="1" x14ac:dyDescent="0.25">
      <c r="A7" s="631"/>
      <c r="B7" s="631"/>
      <c r="C7" s="1046"/>
      <c r="D7" s="1047"/>
      <c r="E7" s="1048"/>
      <c r="F7" s="1010"/>
      <c r="G7" s="1060"/>
      <c r="H7" s="1048"/>
      <c r="I7" s="1048"/>
      <c r="J7" s="1048"/>
      <c r="K7" s="1010"/>
      <c r="L7" s="1053"/>
      <c r="M7" s="1054"/>
      <c r="N7" s="1048"/>
      <c r="O7" s="1048"/>
      <c r="P7" s="1048"/>
    </row>
    <row r="8" spans="1:16" ht="4.1500000000000004" customHeight="1" x14ac:dyDescent="0.25">
      <c r="A8" s="631"/>
      <c r="B8" s="631"/>
      <c r="C8" s="1046"/>
      <c r="D8" s="1047"/>
      <c r="E8" s="1049"/>
      <c r="F8" s="1011"/>
      <c r="G8" s="1061"/>
      <c r="H8" s="1049"/>
      <c r="I8" s="1049"/>
      <c r="J8" s="1049"/>
      <c r="K8" s="1011"/>
      <c r="L8" s="1055"/>
      <c r="M8" s="1056"/>
      <c r="N8" s="1048"/>
      <c r="O8" s="1048"/>
      <c r="P8" s="1048"/>
    </row>
    <row r="9" spans="1:16" ht="14.65" customHeight="1" x14ac:dyDescent="0.25">
      <c r="A9" s="631" t="s">
        <v>309</v>
      </c>
      <c r="B9" s="631" t="s">
        <v>310</v>
      </c>
      <c r="C9" s="512">
        <v>1</v>
      </c>
      <c r="D9" s="647" t="s">
        <v>313</v>
      </c>
      <c r="E9" s="674">
        <v>4</v>
      </c>
      <c r="F9" s="675">
        <f>E9*30</f>
        <v>120</v>
      </c>
      <c r="G9" s="398">
        <f t="shared" ref="G9:G11" si="0">SUM(H9+I9+J9)</f>
        <v>60</v>
      </c>
      <c r="H9" s="675">
        <v>30</v>
      </c>
      <c r="I9" s="676"/>
      <c r="J9" s="676">
        <v>30</v>
      </c>
      <c r="K9" s="398">
        <f>F9-G9</f>
        <v>60</v>
      </c>
      <c r="L9" s="1057">
        <f>G9/15</f>
        <v>4</v>
      </c>
      <c r="M9" s="1058"/>
      <c r="N9" s="512" t="s">
        <v>311</v>
      </c>
      <c r="O9" s="637">
        <f>G9/F9*100</f>
        <v>50</v>
      </c>
      <c r="P9" s="638" t="s">
        <v>312</v>
      </c>
    </row>
    <row r="10" spans="1:16" ht="14.65" customHeight="1" x14ac:dyDescent="0.25">
      <c r="A10" s="631" t="s">
        <v>117</v>
      </c>
      <c r="B10" s="631" t="s">
        <v>310</v>
      </c>
      <c r="C10" s="512">
        <v>2</v>
      </c>
      <c r="D10" s="647" t="s">
        <v>42</v>
      </c>
      <c r="E10" s="674">
        <v>3</v>
      </c>
      <c r="F10" s="675">
        <f t="shared" ref="F10" si="1">E10*30</f>
        <v>90</v>
      </c>
      <c r="G10" s="398">
        <f t="shared" si="0"/>
        <v>30</v>
      </c>
      <c r="H10" s="675">
        <v>16</v>
      </c>
      <c r="I10" s="676"/>
      <c r="J10" s="676">
        <v>14</v>
      </c>
      <c r="K10" s="398">
        <f t="shared" ref="K10:K14" si="2">F10-G10</f>
        <v>60</v>
      </c>
      <c r="L10" s="1057">
        <f>G10/15</f>
        <v>2</v>
      </c>
      <c r="M10" s="1058"/>
      <c r="N10" s="512" t="s">
        <v>309</v>
      </c>
      <c r="O10" s="637">
        <f>G10/F10*100</f>
        <v>33.333333333333329</v>
      </c>
      <c r="P10" s="638" t="s">
        <v>312</v>
      </c>
    </row>
    <row r="11" spans="1:16" ht="28.9" customHeight="1" x14ac:dyDescent="0.25">
      <c r="A11" s="631" t="s">
        <v>117</v>
      </c>
      <c r="B11" s="631" t="s">
        <v>310</v>
      </c>
      <c r="C11" s="512">
        <v>3</v>
      </c>
      <c r="D11" s="647" t="s">
        <v>177</v>
      </c>
      <c r="E11" s="674">
        <v>5</v>
      </c>
      <c r="F11" s="675">
        <f>E11*30</f>
        <v>150</v>
      </c>
      <c r="G11" s="398">
        <f t="shared" si="0"/>
        <v>60</v>
      </c>
      <c r="H11" s="675">
        <v>30</v>
      </c>
      <c r="I11" s="676"/>
      <c r="J11" s="676">
        <v>30</v>
      </c>
      <c r="K11" s="398">
        <f t="shared" si="2"/>
        <v>90</v>
      </c>
      <c r="L11" s="1057">
        <f t="shared" ref="L11:L15" si="3">G11/15</f>
        <v>4</v>
      </c>
      <c r="M11" s="1058"/>
      <c r="N11" s="512" t="s">
        <v>311</v>
      </c>
      <c r="O11" s="637">
        <f t="shared" ref="O11:O15" si="4">G11/F11*100</f>
        <v>40</v>
      </c>
      <c r="P11" s="654" t="s">
        <v>312</v>
      </c>
    </row>
    <row r="12" spans="1:16" ht="14.65" customHeight="1" x14ac:dyDescent="0.25">
      <c r="A12" s="631" t="s">
        <v>309</v>
      </c>
      <c r="B12" s="631" t="s">
        <v>316</v>
      </c>
      <c r="C12" s="512">
        <v>4</v>
      </c>
      <c r="D12" s="633" t="s">
        <v>349</v>
      </c>
      <c r="E12" s="634">
        <v>3</v>
      </c>
      <c r="F12" s="29">
        <f t="shared" ref="F12:F14" si="5">E12*30</f>
        <v>90</v>
      </c>
      <c r="G12" s="28">
        <f>SUM(H12+I12+J12)</f>
        <v>45</v>
      </c>
      <c r="H12" s="29">
        <v>30</v>
      </c>
      <c r="I12" s="29">
        <v>15</v>
      </c>
      <c r="J12" s="29"/>
      <c r="K12" s="28">
        <f t="shared" si="2"/>
        <v>45</v>
      </c>
      <c r="L12" s="1057">
        <f t="shared" si="3"/>
        <v>3</v>
      </c>
      <c r="M12" s="1058"/>
      <c r="N12" s="512" t="s">
        <v>309</v>
      </c>
      <c r="O12" s="637">
        <f t="shared" si="4"/>
        <v>50</v>
      </c>
      <c r="P12" s="677"/>
    </row>
    <row r="13" spans="1:16" ht="14.65" customHeight="1" x14ac:dyDescent="0.25">
      <c r="A13" s="631" t="s">
        <v>117</v>
      </c>
      <c r="B13" s="631" t="s">
        <v>316</v>
      </c>
      <c r="C13" s="512">
        <v>5</v>
      </c>
      <c r="D13" s="633" t="s">
        <v>317</v>
      </c>
      <c r="E13" s="639">
        <v>3</v>
      </c>
      <c r="F13" s="512">
        <f t="shared" si="5"/>
        <v>90</v>
      </c>
      <c r="G13" s="28">
        <f t="shared" ref="G13" si="6">SUM(H13+I13+J13)</f>
        <v>60</v>
      </c>
      <c r="H13" s="512"/>
      <c r="I13" s="512"/>
      <c r="J13" s="512">
        <v>60</v>
      </c>
      <c r="K13" s="512">
        <f t="shared" si="2"/>
        <v>30</v>
      </c>
      <c r="L13" s="1062">
        <f>G13/15</f>
        <v>4</v>
      </c>
      <c r="M13" s="1058"/>
      <c r="N13" s="512" t="s">
        <v>309</v>
      </c>
      <c r="O13" s="637">
        <f>G13/F13*100</f>
        <v>66.666666666666657</v>
      </c>
      <c r="P13" s="638" t="s">
        <v>312</v>
      </c>
    </row>
    <row r="14" spans="1:16" ht="28.9" customHeight="1" x14ac:dyDescent="0.25">
      <c r="A14" s="631" t="s">
        <v>117</v>
      </c>
      <c r="B14" s="631" t="s">
        <v>316</v>
      </c>
      <c r="C14" s="512">
        <v>6</v>
      </c>
      <c r="D14" s="640" t="s">
        <v>351</v>
      </c>
      <c r="E14" s="634">
        <v>3</v>
      </c>
      <c r="F14" s="635">
        <f t="shared" si="5"/>
        <v>90</v>
      </c>
      <c r="G14" s="635">
        <f>H14+I14+J14</f>
        <v>60</v>
      </c>
      <c r="H14" s="29">
        <v>8</v>
      </c>
      <c r="I14" s="29"/>
      <c r="J14" s="29">
        <v>52</v>
      </c>
      <c r="K14" s="28">
        <f t="shared" si="2"/>
        <v>30</v>
      </c>
      <c r="L14" s="1057">
        <f t="shared" ref="L14" si="7">G14/15</f>
        <v>4</v>
      </c>
      <c r="M14" s="1058"/>
      <c r="N14" s="512" t="s">
        <v>309</v>
      </c>
      <c r="O14" s="637">
        <f t="shared" ref="O14" si="8">G14/F14*100</f>
        <v>66.666666666666657</v>
      </c>
      <c r="P14" s="654" t="s">
        <v>312</v>
      </c>
    </row>
    <row r="15" spans="1:16" ht="14.65" customHeight="1" x14ac:dyDescent="0.25">
      <c r="A15" s="631" t="s">
        <v>117</v>
      </c>
      <c r="B15" s="631" t="s">
        <v>316</v>
      </c>
      <c r="C15" s="512">
        <v>7</v>
      </c>
      <c r="D15" s="633" t="s">
        <v>352</v>
      </c>
      <c r="E15" s="634">
        <v>3</v>
      </c>
      <c r="F15" s="635">
        <f t="shared" ref="F15" si="9">E15*30</f>
        <v>90</v>
      </c>
      <c r="G15" s="635">
        <f>H15+I15+J15</f>
        <v>60</v>
      </c>
      <c r="H15" s="29">
        <v>8</v>
      </c>
      <c r="I15" s="29"/>
      <c r="J15" s="29">
        <v>52</v>
      </c>
      <c r="K15" s="28">
        <f t="shared" ref="K15" si="10">F15-G15</f>
        <v>30</v>
      </c>
      <c r="L15" s="1057">
        <f t="shared" si="3"/>
        <v>4</v>
      </c>
      <c r="M15" s="1058"/>
      <c r="N15" s="512" t="s">
        <v>309</v>
      </c>
      <c r="O15" s="637">
        <f t="shared" si="4"/>
        <v>66.666666666666657</v>
      </c>
      <c r="P15" s="638" t="s">
        <v>312</v>
      </c>
    </row>
    <row r="16" spans="1:16" ht="14.65" customHeight="1" x14ac:dyDescent="0.25">
      <c r="A16" s="631"/>
      <c r="B16" s="631"/>
      <c r="C16" s="512"/>
      <c r="D16" s="640" t="s">
        <v>14</v>
      </c>
      <c r="E16" s="680">
        <f>SUM(E9:E15)</f>
        <v>24</v>
      </c>
      <c r="F16" s="650">
        <f t="shared" ref="F16:K16" si="11">SUM(F9:F15)</f>
        <v>720</v>
      </c>
      <c r="G16" s="650">
        <f t="shared" si="11"/>
        <v>375</v>
      </c>
      <c r="H16" s="650">
        <f t="shared" si="11"/>
        <v>122</v>
      </c>
      <c r="I16" s="650">
        <f t="shared" si="11"/>
        <v>15</v>
      </c>
      <c r="J16" s="650">
        <f t="shared" si="11"/>
        <v>238</v>
      </c>
      <c r="K16" s="650">
        <f t="shared" si="11"/>
        <v>345</v>
      </c>
      <c r="L16" s="1063">
        <f>SUM(L9:L15)</f>
        <v>25</v>
      </c>
      <c r="M16" s="1064"/>
      <c r="N16" s="641"/>
      <c r="O16" s="641"/>
      <c r="P16" s="638"/>
    </row>
    <row r="17" spans="1:16" ht="15" customHeight="1" x14ac:dyDescent="0.25">
      <c r="A17" s="631"/>
      <c r="B17" s="631"/>
      <c r="C17" s="631"/>
      <c r="D17" s="642" t="s">
        <v>318</v>
      </c>
      <c r="E17" s="643">
        <f>30-E16</f>
        <v>6</v>
      </c>
      <c r="F17" s="644"/>
      <c r="G17" s="644"/>
      <c r="H17" s="644"/>
      <c r="I17" s="644"/>
      <c r="J17" s="644"/>
      <c r="K17" s="644"/>
      <c r="L17" s="644"/>
      <c r="M17" s="644"/>
      <c r="N17" s="644"/>
      <c r="O17" s="645"/>
      <c r="P17" s="646"/>
    </row>
    <row r="18" spans="1:16" ht="15" customHeight="1" x14ac:dyDescent="0.25">
      <c r="A18" s="631"/>
      <c r="B18" s="631"/>
      <c r="C18" s="1045" t="s">
        <v>319</v>
      </c>
      <c r="D18" s="1045"/>
      <c r="E18" s="1045"/>
      <c r="F18" s="1045"/>
      <c r="G18" s="1045"/>
      <c r="H18" s="1045"/>
      <c r="I18" s="1045"/>
      <c r="J18" s="1045"/>
      <c r="K18" s="1045"/>
      <c r="L18" s="1045"/>
      <c r="M18" s="1045"/>
      <c r="N18" s="1045"/>
      <c r="O18" s="1045"/>
      <c r="P18" s="1045"/>
    </row>
    <row r="19" spans="1:16" ht="15" customHeight="1" x14ac:dyDescent="0.25">
      <c r="A19" s="631"/>
      <c r="B19" s="631"/>
      <c r="C19" s="1046" t="s">
        <v>0</v>
      </c>
      <c r="D19" s="1047" t="s">
        <v>296</v>
      </c>
      <c r="E19" s="1048" t="s">
        <v>297</v>
      </c>
      <c r="F19" s="1050" t="s">
        <v>298</v>
      </c>
      <c r="G19" s="1050"/>
      <c r="H19" s="1050"/>
      <c r="I19" s="1050"/>
      <c r="J19" s="1050"/>
      <c r="K19" s="1010"/>
      <c r="L19" s="1065" t="s">
        <v>299</v>
      </c>
      <c r="M19" s="1066"/>
      <c r="N19" s="1048" t="s">
        <v>300</v>
      </c>
      <c r="O19" s="1048" t="s">
        <v>301</v>
      </c>
      <c r="P19" s="1048" t="s">
        <v>302</v>
      </c>
    </row>
    <row r="20" spans="1:16" ht="15" customHeight="1" x14ac:dyDescent="0.25">
      <c r="A20" s="631"/>
      <c r="B20" s="631"/>
      <c r="C20" s="1046"/>
      <c r="D20" s="1047"/>
      <c r="E20" s="1048"/>
      <c r="F20" s="1048" t="s">
        <v>9</v>
      </c>
      <c r="G20" s="1059" t="s">
        <v>303</v>
      </c>
      <c r="H20" s="1059"/>
      <c r="I20" s="1059"/>
      <c r="J20" s="1059"/>
      <c r="K20" s="1048" t="s">
        <v>304</v>
      </c>
      <c r="L20" s="1067"/>
      <c r="M20" s="1068"/>
      <c r="N20" s="1048"/>
      <c r="O20" s="1048"/>
      <c r="P20" s="1048"/>
    </row>
    <row r="21" spans="1:16" ht="15" customHeight="1" x14ac:dyDescent="0.25">
      <c r="A21" s="631"/>
      <c r="B21" s="631"/>
      <c r="C21" s="1046"/>
      <c r="D21" s="1047"/>
      <c r="E21" s="1048"/>
      <c r="F21" s="1010"/>
      <c r="G21" s="1048" t="s">
        <v>305</v>
      </c>
      <c r="H21" s="1050" t="s">
        <v>306</v>
      </c>
      <c r="I21" s="1010"/>
      <c r="J21" s="1010"/>
      <c r="K21" s="1010"/>
      <c r="L21" s="1067"/>
      <c r="M21" s="1068"/>
      <c r="N21" s="1048"/>
      <c r="O21" s="1048"/>
      <c r="P21" s="1048"/>
    </row>
    <row r="22" spans="1:16" ht="15" customHeight="1" x14ac:dyDescent="0.25">
      <c r="A22" s="631"/>
      <c r="B22" s="631"/>
      <c r="C22" s="1046"/>
      <c r="D22" s="1047"/>
      <c r="E22" s="1048"/>
      <c r="F22" s="1010"/>
      <c r="G22" s="1060"/>
      <c r="H22" s="1048" t="s">
        <v>15</v>
      </c>
      <c r="I22" s="1048" t="s">
        <v>307</v>
      </c>
      <c r="J22" s="1048" t="s">
        <v>355</v>
      </c>
      <c r="K22" s="1010"/>
      <c r="L22" s="1067"/>
      <c r="M22" s="1068"/>
      <c r="N22" s="1048"/>
      <c r="O22" s="1048"/>
      <c r="P22" s="1048"/>
    </row>
    <row r="23" spans="1:16" ht="13.15" customHeight="1" x14ac:dyDescent="0.25">
      <c r="A23" s="631"/>
      <c r="B23" s="631"/>
      <c r="C23" s="1046"/>
      <c r="D23" s="1047"/>
      <c r="E23" s="1048"/>
      <c r="F23" s="1010"/>
      <c r="G23" s="1060"/>
      <c r="H23" s="1048"/>
      <c r="I23" s="1048"/>
      <c r="J23" s="1048"/>
      <c r="K23" s="1010"/>
      <c r="L23" s="1067"/>
      <c r="M23" s="1068"/>
      <c r="N23" s="1048"/>
      <c r="O23" s="1048"/>
      <c r="P23" s="1048"/>
    </row>
    <row r="24" spans="1:16" ht="10.15" customHeight="1" x14ac:dyDescent="0.25">
      <c r="A24" s="631"/>
      <c r="B24" s="631"/>
      <c r="C24" s="1046"/>
      <c r="D24" s="1047"/>
      <c r="E24" s="1048"/>
      <c r="F24" s="1010"/>
      <c r="G24" s="1060"/>
      <c r="H24" s="1048"/>
      <c r="I24" s="1048"/>
      <c r="J24" s="1048"/>
      <c r="K24" s="1010"/>
      <c r="L24" s="1069"/>
      <c r="M24" s="1070"/>
      <c r="N24" s="1048"/>
      <c r="O24" s="1048"/>
      <c r="P24" s="1048"/>
    </row>
    <row r="25" spans="1:16" ht="14.65" customHeight="1" x14ac:dyDescent="0.25">
      <c r="A25" s="631"/>
      <c r="B25" s="631"/>
      <c r="C25" s="1046"/>
      <c r="D25" s="1047"/>
      <c r="E25" s="1049"/>
      <c r="F25" s="1011"/>
      <c r="G25" s="1061"/>
      <c r="H25" s="1049"/>
      <c r="I25" s="1049"/>
      <c r="J25" s="1049"/>
      <c r="K25" s="1011"/>
      <c r="L25" s="625" t="s">
        <v>21</v>
      </c>
      <c r="M25" s="625" t="s">
        <v>22</v>
      </c>
      <c r="N25" s="1048"/>
      <c r="O25" s="1048"/>
      <c r="P25" s="1048"/>
    </row>
    <row r="26" spans="1:16" ht="14.65" customHeight="1" x14ac:dyDescent="0.25">
      <c r="A26" s="631" t="s">
        <v>309</v>
      </c>
      <c r="B26" s="631" t="s">
        <v>310</v>
      </c>
      <c r="C26" s="512">
        <v>1</v>
      </c>
      <c r="D26" s="647" t="s">
        <v>324</v>
      </c>
      <c r="E26" s="674">
        <v>3</v>
      </c>
      <c r="F26" s="675">
        <f>E26*30</f>
        <v>90</v>
      </c>
      <c r="G26" s="398">
        <f t="shared" ref="G26" si="12">SUM(H26+I26+J26)</f>
        <v>36</v>
      </c>
      <c r="H26" s="675">
        <v>18</v>
      </c>
      <c r="I26" s="676"/>
      <c r="J26" s="676">
        <v>18</v>
      </c>
      <c r="K26" s="398">
        <f>F26-G26</f>
        <v>54</v>
      </c>
      <c r="L26" s="648"/>
      <c r="M26" s="699">
        <f>G26/9</f>
        <v>4</v>
      </c>
      <c r="N26" s="512" t="s">
        <v>322</v>
      </c>
      <c r="O26" s="637">
        <f>G26/F26*100</f>
        <v>40</v>
      </c>
      <c r="P26" s="638" t="s">
        <v>312</v>
      </c>
    </row>
    <row r="27" spans="1:16" ht="14.65" customHeight="1" x14ac:dyDescent="0.25">
      <c r="A27" s="631" t="s">
        <v>117</v>
      </c>
      <c r="B27" s="631" t="s">
        <v>310</v>
      </c>
      <c r="C27" s="512">
        <v>2</v>
      </c>
      <c r="D27" s="647" t="s">
        <v>118</v>
      </c>
      <c r="E27" s="634">
        <v>5</v>
      </c>
      <c r="F27" s="29">
        <f t="shared" ref="F27:F29" si="13">E27*30</f>
        <v>150</v>
      </c>
      <c r="G27" s="28">
        <f>SUM(H27+I27+J27)</f>
        <v>72</v>
      </c>
      <c r="H27" s="28">
        <v>36</v>
      </c>
      <c r="I27" s="28"/>
      <c r="J27" s="28">
        <v>36</v>
      </c>
      <c r="K27" s="28">
        <f t="shared" ref="K27:K28" si="14">F27-G27</f>
        <v>78</v>
      </c>
      <c r="L27" s="698">
        <f>G27/18</f>
        <v>4</v>
      </c>
      <c r="M27" s="699">
        <f>G27/18</f>
        <v>4</v>
      </c>
      <c r="N27" s="512" t="s">
        <v>320</v>
      </c>
      <c r="O27" s="637">
        <f t="shared" ref="O27:O34" si="15">G27/F27*100</f>
        <v>48</v>
      </c>
      <c r="P27" s="638" t="s">
        <v>312</v>
      </c>
    </row>
    <row r="28" spans="1:16" ht="14.65" customHeight="1" x14ac:dyDescent="0.25">
      <c r="A28" s="631" t="s">
        <v>117</v>
      </c>
      <c r="B28" s="631" t="s">
        <v>310</v>
      </c>
      <c r="C28" s="512">
        <v>3</v>
      </c>
      <c r="D28" s="647" t="s">
        <v>348</v>
      </c>
      <c r="E28" s="634">
        <v>5</v>
      </c>
      <c r="F28" s="29">
        <f t="shared" si="13"/>
        <v>150</v>
      </c>
      <c r="G28" s="28">
        <f>SUM(H28+I28+J28)</f>
        <v>72</v>
      </c>
      <c r="H28" s="28">
        <v>36</v>
      </c>
      <c r="I28" s="28"/>
      <c r="J28" s="28">
        <v>36</v>
      </c>
      <c r="K28" s="28">
        <f t="shared" si="14"/>
        <v>78</v>
      </c>
      <c r="L28" s="698">
        <f>G28/18</f>
        <v>4</v>
      </c>
      <c r="M28" s="699">
        <f>G28/18</f>
        <v>4</v>
      </c>
      <c r="N28" s="512" t="s">
        <v>320</v>
      </c>
      <c r="O28" s="637">
        <f t="shared" si="15"/>
        <v>48</v>
      </c>
      <c r="P28" s="638" t="s">
        <v>312</v>
      </c>
    </row>
    <row r="29" spans="1:16" ht="14.65" customHeight="1" x14ac:dyDescent="0.25">
      <c r="A29" s="631" t="s">
        <v>117</v>
      </c>
      <c r="B29" s="631" t="s">
        <v>310</v>
      </c>
      <c r="C29" s="512">
        <v>4</v>
      </c>
      <c r="D29" s="647" t="s">
        <v>60</v>
      </c>
      <c r="E29" s="674">
        <v>6</v>
      </c>
      <c r="F29" s="675">
        <f t="shared" si="13"/>
        <v>180</v>
      </c>
      <c r="G29" s="398">
        <f t="shared" ref="G29" si="16">SUM(H29+I29+J29)</f>
        <v>72</v>
      </c>
      <c r="H29" s="675">
        <v>36</v>
      </c>
      <c r="I29" s="676"/>
      <c r="J29" s="676">
        <v>36</v>
      </c>
      <c r="K29" s="398">
        <f>F29-G29</f>
        <v>108</v>
      </c>
      <c r="L29" s="698">
        <f>G29/18</f>
        <v>4</v>
      </c>
      <c r="M29" s="699">
        <f>G29/18</f>
        <v>4</v>
      </c>
      <c r="N29" s="512" t="s">
        <v>320</v>
      </c>
      <c r="O29" s="637">
        <f>G29/F29*100</f>
        <v>40</v>
      </c>
      <c r="P29" s="638" t="s">
        <v>312</v>
      </c>
    </row>
    <row r="30" spans="1:16" ht="14.65" customHeight="1" x14ac:dyDescent="0.25">
      <c r="A30" s="631" t="s">
        <v>117</v>
      </c>
      <c r="B30" s="631" t="s">
        <v>310</v>
      </c>
      <c r="C30" s="512">
        <v>5</v>
      </c>
      <c r="D30" s="647" t="s">
        <v>70</v>
      </c>
      <c r="E30" s="634">
        <v>4.5</v>
      </c>
      <c r="F30" s="29">
        <f>E30*30</f>
        <v>135</v>
      </c>
      <c r="G30" s="28">
        <f t="shared" ref="G30" si="17">SUM(H30+I30+J30)</f>
        <v>90</v>
      </c>
      <c r="H30" s="635"/>
      <c r="I30" s="636"/>
      <c r="J30" s="636">
        <v>90</v>
      </c>
      <c r="K30" s="28">
        <f>F30-G30</f>
        <v>45</v>
      </c>
      <c r="L30" s="31"/>
      <c r="M30" s="32"/>
      <c r="N30" s="512" t="s">
        <v>322</v>
      </c>
      <c r="O30" s="637">
        <f>G30/F30*100</f>
        <v>66.666666666666657</v>
      </c>
      <c r="P30" s="638" t="s">
        <v>312</v>
      </c>
    </row>
    <row r="31" spans="1:16" ht="28.9" customHeight="1" x14ac:dyDescent="0.25">
      <c r="A31" s="631" t="s">
        <v>309</v>
      </c>
      <c r="B31" s="631" t="s">
        <v>316</v>
      </c>
      <c r="C31" s="512">
        <v>6</v>
      </c>
      <c r="D31" s="647" t="s">
        <v>350</v>
      </c>
      <c r="E31" s="634">
        <v>3</v>
      </c>
      <c r="F31" s="635">
        <f>E31*30</f>
        <v>90</v>
      </c>
      <c r="G31" s="635">
        <f>H31+I31+J31</f>
        <v>36</v>
      </c>
      <c r="H31" s="29">
        <v>18</v>
      </c>
      <c r="I31" s="29"/>
      <c r="J31" s="29">
        <v>18</v>
      </c>
      <c r="K31" s="28">
        <f>F31-G31</f>
        <v>54</v>
      </c>
      <c r="L31" s="699">
        <f>G31/9</f>
        <v>4</v>
      </c>
      <c r="M31" s="648"/>
      <c r="N31" s="512" t="s">
        <v>323</v>
      </c>
      <c r="O31" s="637">
        <f>G31/F31*100</f>
        <v>40</v>
      </c>
      <c r="P31" s="678"/>
    </row>
    <row r="32" spans="1:16" ht="14.65" customHeight="1" x14ac:dyDescent="0.25">
      <c r="A32" s="631" t="s">
        <v>117</v>
      </c>
      <c r="B32" s="631" t="s">
        <v>316</v>
      </c>
      <c r="C32" s="512">
        <v>7</v>
      </c>
      <c r="D32" s="647" t="s">
        <v>317</v>
      </c>
      <c r="E32" s="639">
        <v>3.5</v>
      </c>
      <c r="F32" s="512">
        <f t="shared" ref="F32" si="18">E32*30</f>
        <v>105</v>
      </c>
      <c r="G32" s="635">
        <f>H32+I32+J32</f>
        <v>72</v>
      </c>
      <c r="H32" s="512"/>
      <c r="I32" s="512"/>
      <c r="J32" s="512">
        <v>72</v>
      </c>
      <c r="K32" s="512">
        <f t="shared" ref="K32" si="19">F32-G32</f>
        <v>33</v>
      </c>
      <c r="L32" s="698">
        <f>G32/18</f>
        <v>4</v>
      </c>
      <c r="M32" s="648">
        <f>G32/18</f>
        <v>4</v>
      </c>
      <c r="N32" s="512" t="s">
        <v>322</v>
      </c>
      <c r="O32" s="637">
        <f>G32/F32*100</f>
        <v>68.571428571428569</v>
      </c>
      <c r="P32" s="638" t="s">
        <v>312</v>
      </c>
    </row>
    <row r="33" spans="1:16" ht="28.9" customHeight="1" x14ac:dyDescent="0.25">
      <c r="A33" s="631" t="s">
        <v>117</v>
      </c>
      <c r="B33" s="631" t="s">
        <v>316</v>
      </c>
      <c r="C33" s="512">
        <v>8</v>
      </c>
      <c r="D33" s="647" t="s">
        <v>353</v>
      </c>
      <c r="E33" s="670">
        <v>3</v>
      </c>
      <c r="F33" s="671">
        <f t="shared" ref="F33:F34" si="20">E33*30</f>
        <v>90</v>
      </c>
      <c r="G33" s="671">
        <f t="shared" ref="G33" si="21">H33+I33+J33</f>
        <v>54</v>
      </c>
      <c r="H33" s="605">
        <v>8</v>
      </c>
      <c r="I33" s="605"/>
      <c r="J33" s="605">
        <v>46</v>
      </c>
      <c r="K33" s="672">
        <f t="shared" ref="K33:K34" si="22">F33-G33</f>
        <v>36</v>
      </c>
      <c r="L33" s="699">
        <f>G33/9</f>
        <v>6</v>
      </c>
      <c r="M33" s="648"/>
      <c r="N33" s="512" t="s">
        <v>323</v>
      </c>
      <c r="O33" s="637">
        <f t="shared" si="15"/>
        <v>60</v>
      </c>
      <c r="P33" s="654" t="s">
        <v>312</v>
      </c>
    </row>
    <row r="34" spans="1:16" ht="14.65" customHeight="1" x14ac:dyDescent="0.25">
      <c r="A34" s="631" t="s">
        <v>117</v>
      </c>
      <c r="B34" s="631" t="s">
        <v>316</v>
      </c>
      <c r="C34" s="512">
        <v>9</v>
      </c>
      <c r="D34" s="647" t="s">
        <v>354</v>
      </c>
      <c r="E34" s="670">
        <v>3</v>
      </c>
      <c r="F34" s="671">
        <f t="shared" si="20"/>
        <v>90</v>
      </c>
      <c r="G34" s="671">
        <f>H34+I34+J34</f>
        <v>54</v>
      </c>
      <c r="H34" s="605">
        <v>8</v>
      </c>
      <c r="I34" s="605"/>
      <c r="J34" s="605">
        <v>46</v>
      </c>
      <c r="K34" s="672">
        <f t="shared" si="22"/>
        <v>36</v>
      </c>
      <c r="L34" s="32"/>
      <c r="M34" s="648">
        <f>G34/9</f>
        <v>6</v>
      </c>
      <c r="N34" s="512" t="s">
        <v>322</v>
      </c>
      <c r="O34" s="637">
        <f t="shared" si="15"/>
        <v>60</v>
      </c>
      <c r="P34" s="638" t="s">
        <v>312</v>
      </c>
    </row>
    <row r="35" spans="1:16" ht="14.65" customHeight="1" x14ac:dyDescent="0.25">
      <c r="A35" s="631"/>
      <c r="B35" s="631"/>
      <c r="C35" s="512"/>
      <c r="D35" s="649" t="s">
        <v>14</v>
      </c>
      <c r="E35" s="680">
        <f>SUM(E26:E34)</f>
        <v>36</v>
      </c>
      <c r="F35" s="679">
        <f t="shared" ref="F35:M35" si="23">SUM(F26:F34)</f>
        <v>1080</v>
      </c>
      <c r="G35" s="679">
        <f t="shared" si="23"/>
        <v>558</v>
      </c>
      <c r="H35" s="679">
        <f t="shared" si="23"/>
        <v>160</v>
      </c>
      <c r="I35" s="679">
        <f t="shared" si="23"/>
        <v>0</v>
      </c>
      <c r="J35" s="679">
        <f t="shared" si="23"/>
        <v>398</v>
      </c>
      <c r="K35" s="679">
        <f t="shared" si="23"/>
        <v>522</v>
      </c>
      <c r="L35" s="679">
        <f t="shared" si="23"/>
        <v>26</v>
      </c>
      <c r="M35" s="679">
        <f t="shared" si="23"/>
        <v>26</v>
      </c>
      <c r="N35" s="641"/>
      <c r="O35" s="641"/>
      <c r="P35" s="651"/>
    </row>
    <row r="36" spans="1:16" ht="14.65" customHeight="1" x14ac:dyDescent="0.25">
      <c r="A36" s="631"/>
      <c r="B36" s="631"/>
      <c r="C36" s="631"/>
      <c r="D36" s="642" t="s">
        <v>318</v>
      </c>
      <c r="E36" s="643">
        <f>30-E35</f>
        <v>-6</v>
      </c>
      <c r="F36" s="645"/>
      <c r="G36" s="645"/>
      <c r="H36" s="645"/>
      <c r="I36" s="645"/>
      <c r="J36" s="645"/>
      <c r="K36" s="645"/>
      <c r="L36" s="645"/>
      <c r="M36" s="645"/>
      <c r="N36" s="645"/>
      <c r="O36" s="645"/>
      <c r="P36" s="646"/>
    </row>
    <row r="37" spans="1:16" ht="15" customHeight="1" x14ac:dyDescent="0.25">
      <c r="A37" s="631"/>
      <c r="B37" s="631"/>
      <c r="C37" s="1045" t="s">
        <v>368</v>
      </c>
      <c r="D37" s="1045"/>
      <c r="E37" s="1045"/>
      <c r="F37" s="1045"/>
      <c r="G37" s="1045"/>
      <c r="H37" s="1045"/>
      <c r="I37" s="1045"/>
      <c r="J37" s="1045"/>
      <c r="K37" s="1045"/>
      <c r="L37" s="1045"/>
      <c r="M37" s="1045"/>
      <c r="N37" s="1045"/>
      <c r="O37" s="1045"/>
      <c r="P37" s="1045"/>
    </row>
    <row r="38" spans="1:16" ht="15" customHeight="1" x14ac:dyDescent="0.25">
      <c r="A38" s="631"/>
      <c r="B38" s="631"/>
      <c r="C38" s="1046" t="s">
        <v>0</v>
      </c>
      <c r="D38" s="1047" t="s">
        <v>296</v>
      </c>
      <c r="E38" s="1048" t="s">
        <v>297</v>
      </c>
      <c r="F38" s="1050" t="s">
        <v>298</v>
      </c>
      <c r="G38" s="1050"/>
      <c r="H38" s="1050"/>
      <c r="I38" s="1050"/>
      <c r="J38" s="1050"/>
      <c r="K38" s="1010"/>
      <c r="L38" s="1051" t="s">
        <v>299</v>
      </c>
      <c r="M38" s="1052"/>
      <c r="N38" s="1048" t="s">
        <v>300</v>
      </c>
      <c r="O38" s="1048" t="s">
        <v>301</v>
      </c>
      <c r="P38" s="1048" t="s">
        <v>302</v>
      </c>
    </row>
    <row r="39" spans="1:16" ht="15" customHeight="1" x14ac:dyDescent="0.25">
      <c r="A39" s="631"/>
      <c r="B39" s="631"/>
      <c r="C39" s="1046"/>
      <c r="D39" s="1047"/>
      <c r="E39" s="1048"/>
      <c r="F39" s="1048" t="s">
        <v>9</v>
      </c>
      <c r="G39" s="1059" t="s">
        <v>303</v>
      </c>
      <c r="H39" s="1059"/>
      <c r="I39" s="1059"/>
      <c r="J39" s="1059"/>
      <c r="K39" s="1048" t="s">
        <v>304</v>
      </c>
      <c r="L39" s="1053"/>
      <c r="M39" s="1054"/>
      <c r="N39" s="1048"/>
      <c r="O39" s="1048"/>
      <c r="P39" s="1048"/>
    </row>
    <row r="40" spans="1:16" ht="15" customHeight="1" x14ac:dyDescent="0.25">
      <c r="A40" s="631"/>
      <c r="B40" s="631"/>
      <c r="C40" s="1046"/>
      <c r="D40" s="1047"/>
      <c r="E40" s="1048"/>
      <c r="F40" s="1010"/>
      <c r="G40" s="1048" t="s">
        <v>305</v>
      </c>
      <c r="H40" s="1050" t="s">
        <v>306</v>
      </c>
      <c r="I40" s="1010"/>
      <c r="J40" s="1010"/>
      <c r="K40" s="1010"/>
      <c r="L40" s="1053"/>
      <c r="M40" s="1054"/>
      <c r="N40" s="1048"/>
      <c r="O40" s="1048"/>
      <c r="P40" s="1048"/>
    </row>
    <row r="41" spans="1:16" ht="15" customHeight="1" x14ac:dyDescent="0.25">
      <c r="A41" s="631"/>
      <c r="B41" s="631"/>
      <c r="C41" s="1046"/>
      <c r="D41" s="1047"/>
      <c r="E41" s="1048"/>
      <c r="F41" s="1010"/>
      <c r="G41" s="1060"/>
      <c r="H41" s="1048" t="s">
        <v>15</v>
      </c>
      <c r="I41" s="1048" t="s">
        <v>307</v>
      </c>
      <c r="J41" s="1048" t="s">
        <v>355</v>
      </c>
      <c r="K41" s="1010"/>
      <c r="L41" s="1053"/>
      <c r="M41" s="1054"/>
      <c r="N41" s="1048"/>
      <c r="O41" s="1048"/>
      <c r="P41" s="1048"/>
    </row>
    <row r="42" spans="1:16" ht="15" customHeight="1" x14ac:dyDescent="0.25">
      <c r="A42" s="631"/>
      <c r="B42" s="631"/>
      <c r="C42" s="1046"/>
      <c r="D42" s="1047"/>
      <c r="E42" s="1048"/>
      <c r="F42" s="1010"/>
      <c r="G42" s="1060"/>
      <c r="H42" s="1048"/>
      <c r="I42" s="1048"/>
      <c r="J42" s="1048"/>
      <c r="K42" s="1010"/>
      <c r="L42" s="1053"/>
      <c r="M42" s="1054"/>
      <c r="N42" s="1048"/>
      <c r="O42" s="1048"/>
      <c r="P42" s="1048"/>
    </row>
    <row r="43" spans="1:16" ht="13.15" customHeight="1" x14ac:dyDescent="0.25">
      <c r="A43" s="631"/>
      <c r="B43" s="631"/>
      <c r="C43" s="1046"/>
      <c r="D43" s="1047"/>
      <c r="E43" s="1048"/>
      <c r="F43" s="1010"/>
      <c r="G43" s="1060"/>
      <c r="H43" s="1048"/>
      <c r="I43" s="1048"/>
      <c r="J43" s="1048"/>
      <c r="K43" s="1010"/>
      <c r="L43" s="1053"/>
      <c r="M43" s="1054"/>
      <c r="N43" s="1048"/>
      <c r="O43" s="1048"/>
      <c r="P43" s="1048"/>
    </row>
    <row r="44" spans="1:16" ht="13.9" customHeight="1" x14ac:dyDescent="0.25">
      <c r="A44" s="631" t="s">
        <v>309</v>
      </c>
      <c r="B44" s="631" t="s">
        <v>310</v>
      </c>
      <c r="C44" s="632">
        <v>1</v>
      </c>
      <c r="D44" s="647" t="s">
        <v>56</v>
      </c>
      <c r="E44" s="634">
        <v>3</v>
      </c>
      <c r="F44" s="635">
        <f>E44*30</f>
        <v>90</v>
      </c>
      <c r="G44" s="32">
        <f>SUM(H44+I44+J44)</f>
        <v>60</v>
      </c>
      <c r="H44" s="635">
        <v>30</v>
      </c>
      <c r="I44" s="635"/>
      <c r="J44" s="635">
        <v>30</v>
      </c>
      <c r="K44" s="32">
        <f>F44-G44</f>
        <v>30</v>
      </c>
      <c r="L44" s="1071">
        <f>G44/15</f>
        <v>4</v>
      </c>
      <c r="M44" s="1044"/>
      <c r="N44" s="632" t="s">
        <v>311</v>
      </c>
      <c r="O44" s="637">
        <f>G44/F44*100</f>
        <v>66.666666666666657</v>
      </c>
      <c r="P44" s="638" t="s">
        <v>312</v>
      </c>
    </row>
    <row r="45" spans="1:16" ht="13.9" customHeight="1" x14ac:dyDescent="0.25">
      <c r="A45" s="631" t="s">
        <v>117</v>
      </c>
      <c r="B45" s="631" t="s">
        <v>310</v>
      </c>
      <c r="C45" s="632">
        <v>2</v>
      </c>
      <c r="D45" s="633" t="s">
        <v>183</v>
      </c>
      <c r="E45" s="674">
        <v>3</v>
      </c>
      <c r="F45" s="675">
        <f t="shared" ref="F45:F49" si="24">E45*30</f>
        <v>90</v>
      </c>
      <c r="G45" s="398">
        <f t="shared" ref="G45" si="25">SUM(H45+I45+J45)</f>
        <v>60</v>
      </c>
      <c r="H45" s="107">
        <v>30</v>
      </c>
      <c r="I45" s="107"/>
      <c r="J45" s="107">
        <v>30</v>
      </c>
      <c r="K45" s="398">
        <f t="shared" ref="K45:K46" si="26">F45-G45</f>
        <v>30</v>
      </c>
      <c r="L45" s="1071">
        <f>G45/15</f>
        <v>4</v>
      </c>
      <c r="M45" s="1044"/>
      <c r="N45" s="632" t="s">
        <v>309</v>
      </c>
      <c r="O45" s="637">
        <f>G45/F45*100</f>
        <v>66.666666666666657</v>
      </c>
      <c r="P45" s="638" t="s">
        <v>312</v>
      </c>
    </row>
    <row r="46" spans="1:16" ht="13.9" customHeight="1" x14ac:dyDescent="0.25">
      <c r="A46" s="631" t="s">
        <v>117</v>
      </c>
      <c r="B46" s="631" t="s">
        <v>310</v>
      </c>
      <c r="C46" s="632">
        <v>3</v>
      </c>
      <c r="D46" s="647" t="s">
        <v>102</v>
      </c>
      <c r="E46" s="674">
        <v>4</v>
      </c>
      <c r="F46" s="675">
        <f t="shared" si="24"/>
        <v>120</v>
      </c>
      <c r="G46" s="398">
        <f>SUM(H46+I46+J46)</f>
        <v>60</v>
      </c>
      <c r="H46" s="675">
        <v>30</v>
      </c>
      <c r="I46" s="676"/>
      <c r="J46" s="676">
        <v>30</v>
      </c>
      <c r="K46" s="398">
        <f t="shared" si="26"/>
        <v>60</v>
      </c>
      <c r="L46" s="1044">
        <f>G46/15</f>
        <v>4</v>
      </c>
      <c r="M46" s="1044"/>
      <c r="N46" s="632" t="s">
        <v>309</v>
      </c>
      <c r="O46" s="637">
        <f>G46/F46*100</f>
        <v>50</v>
      </c>
      <c r="P46" s="638" t="s">
        <v>334</v>
      </c>
    </row>
    <row r="47" spans="1:16" ht="13.9" customHeight="1" x14ac:dyDescent="0.25">
      <c r="A47" s="631" t="s">
        <v>117</v>
      </c>
      <c r="B47" s="631" t="s">
        <v>310</v>
      </c>
      <c r="C47" s="632">
        <v>4</v>
      </c>
      <c r="D47" s="647" t="s">
        <v>179</v>
      </c>
      <c r="E47" s="634">
        <v>5</v>
      </c>
      <c r="F47" s="635">
        <f t="shared" si="24"/>
        <v>150</v>
      </c>
      <c r="G47" s="28">
        <f t="shared" ref="G47:G48" si="27">SUM(H47+I47+J47)</f>
        <v>60</v>
      </c>
      <c r="H47" s="635">
        <v>30</v>
      </c>
      <c r="I47" s="636"/>
      <c r="J47" s="636">
        <v>30</v>
      </c>
      <c r="K47" s="28">
        <f>F47-G47</f>
        <v>90</v>
      </c>
      <c r="L47" s="1044">
        <f t="shared" ref="L47:L49" si="28">G47/15</f>
        <v>4</v>
      </c>
      <c r="M47" s="1044"/>
      <c r="N47" s="632" t="s">
        <v>311</v>
      </c>
      <c r="O47" s="637">
        <f t="shared" ref="O47:O49" si="29">G47/F47*100</f>
        <v>40</v>
      </c>
      <c r="P47" s="638" t="s">
        <v>312</v>
      </c>
    </row>
    <row r="48" spans="1:16" ht="13.9" customHeight="1" x14ac:dyDescent="0.25">
      <c r="A48" s="631" t="s">
        <v>117</v>
      </c>
      <c r="B48" s="631" t="s">
        <v>316</v>
      </c>
      <c r="C48" s="632">
        <v>5</v>
      </c>
      <c r="D48" s="633" t="s">
        <v>317</v>
      </c>
      <c r="E48" s="639">
        <v>3</v>
      </c>
      <c r="F48" s="632">
        <f t="shared" si="24"/>
        <v>90</v>
      </c>
      <c r="G48" s="28">
        <f t="shared" si="27"/>
        <v>60</v>
      </c>
      <c r="H48" s="632"/>
      <c r="I48" s="632"/>
      <c r="J48" s="632">
        <v>60</v>
      </c>
      <c r="K48" s="632">
        <f t="shared" ref="K48:K49" si="30">F48-G48</f>
        <v>30</v>
      </c>
      <c r="L48" s="1071">
        <f>G48/15</f>
        <v>4</v>
      </c>
      <c r="M48" s="1044"/>
      <c r="N48" s="632" t="s">
        <v>309</v>
      </c>
      <c r="O48" s="637">
        <f>G48/F48*100</f>
        <v>66.666666666666657</v>
      </c>
      <c r="P48" s="638" t="s">
        <v>312</v>
      </c>
    </row>
    <row r="49" spans="1:16" ht="28.15" customHeight="1" x14ac:dyDescent="0.25">
      <c r="A49" s="631" t="s">
        <v>117</v>
      </c>
      <c r="B49" s="631" t="s">
        <v>316</v>
      </c>
      <c r="C49" s="632">
        <v>6</v>
      </c>
      <c r="D49" s="640" t="s">
        <v>359</v>
      </c>
      <c r="E49" s="634">
        <v>3</v>
      </c>
      <c r="F49" s="635">
        <f t="shared" si="24"/>
        <v>90</v>
      </c>
      <c r="G49" s="635">
        <f>H49+I49+J49</f>
        <v>60</v>
      </c>
      <c r="H49" s="29">
        <v>8</v>
      </c>
      <c r="I49" s="29"/>
      <c r="J49" s="29">
        <v>52</v>
      </c>
      <c r="K49" s="28">
        <f t="shared" si="30"/>
        <v>30</v>
      </c>
      <c r="L49" s="1044">
        <f t="shared" si="28"/>
        <v>4</v>
      </c>
      <c r="M49" s="1044"/>
      <c r="N49" s="632" t="s">
        <v>309</v>
      </c>
      <c r="O49" s="637">
        <f t="shared" si="29"/>
        <v>66.666666666666657</v>
      </c>
      <c r="P49" s="654" t="s">
        <v>312</v>
      </c>
    </row>
    <row r="50" spans="1:16" ht="14.65" customHeight="1" x14ac:dyDescent="0.25">
      <c r="A50" s="631"/>
      <c r="B50" s="631"/>
      <c r="C50" s="632"/>
      <c r="D50" s="640" t="s">
        <v>14</v>
      </c>
      <c r="E50" s="680">
        <f>SUM(E44:E49)</f>
        <v>21</v>
      </c>
      <c r="F50" s="679">
        <f t="shared" ref="F50:K50" si="31">SUM(F44:F49)</f>
        <v>630</v>
      </c>
      <c r="G50" s="679">
        <f t="shared" si="31"/>
        <v>360</v>
      </c>
      <c r="H50" s="679">
        <f t="shared" si="31"/>
        <v>128</v>
      </c>
      <c r="I50" s="679">
        <f t="shared" si="31"/>
        <v>0</v>
      </c>
      <c r="J50" s="679">
        <f t="shared" si="31"/>
        <v>232</v>
      </c>
      <c r="K50" s="679">
        <f t="shared" si="31"/>
        <v>270</v>
      </c>
      <c r="L50" s="1072">
        <f>SUM(L44:L49)</f>
        <v>24</v>
      </c>
      <c r="M50" s="1073"/>
      <c r="N50" s="653">
        <f>SUM(N46:N49)</f>
        <v>0</v>
      </c>
      <c r="O50" s="653"/>
      <c r="P50" s="651"/>
    </row>
    <row r="51" spans="1:16" ht="14.65" customHeight="1" x14ac:dyDescent="0.25">
      <c r="A51" s="631"/>
      <c r="B51" s="631"/>
      <c r="C51" s="631"/>
      <c r="D51" s="642" t="s">
        <v>318</v>
      </c>
      <c r="E51" s="643">
        <f>30-E50</f>
        <v>9</v>
      </c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6"/>
    </row>
    <row r="52" spans="1:16" ht="15" customHeight="1" x14ac:dyDescent="0.25">
      <c r="A52" s="631"/>
      <c r="B52" s="631"/>
      <c r="C52" s="1045" t="s">
        <v>328</v>
      </c>
      <c r="D52" s="1045"/>
      <c r="E52" s="1045"/>
      <c r="F52" s="1045"/>
      <c r="G52" s="1045"/>
      <c r="H52" s="1045"/>
      <c r="I52" s="1045"/>
      <c r="J52" s="1045"/>
      <c r="K52" s="1045"/>
      <c r="L52" s="1045"/>
      <c r="M52" s="1045"/>
      <c r="N52" s="1045"/>
      <c r="O52" s="1045"/>
      <c r="P52" s="1045"/>
    </row>
    <row r="53" spans="1:16" ht="15" customHeight="1" x14ac:dyDescent="0.25">
      <c r="A53" s="631"/>
      <c r="B53" s="631"/>
      <c r="C53" s="1046" t="s">
        <v>0</v>
      </c>
      <c r="D53" s="1047" t="s">
        <v>296</v>
      </c>
      <c r="E53" s="1048" t="s">
        <v>297</v>
      </c>
      <c r="F53" s="1050" t="s">
        <v>298</v>
      </c>
      <c r="G53" s="1050"/>
      <c r="H53" s="1050"/>
      <c r="I53" s="1050"/>
      <c r="J53" s="1050"/>
      <c r="K53" s="1010"/>
      <c r="L53" s="1065" t="s">
        <v>299</v>
      </c>
      <c r="M53" s="1066"/>
      <c r="N53" s="1048" t="s">
        <v>300</v>
      </c>
      <c r="O53" s="1048" t="s">
        <v>301</v>
      </c>
      <c r="P53" s="1048" t="s">
        <v>302</v>
      </c>
    </row>
    <row r="54" spans="1:16" ht="15" customHeight="1" x14ac:dyDescent="0.25">
      <c r="A54" s="631"/>
      <c r="B54" s="631"/>
      <c r="C54" s="1046"/>
      <c r="D54" s="1047"/>
      <c r="E54" s="1048"/>
      <c r="F54" s="1048" t="s">
        <v>9</v>
      </c>
      <c r="G54" s="1059" t="s">
        <v>303</v>
      </c>
      <c r="H54" s="1059"/>
      <c r="I54" s="1059"/>
      <c r="J54" s="1059"/>
      <c r="K54" s="1048" t="s">
        <v>304</v>
      </c>
      <c r="L54" s="1067"/>
      <c r="M54" s="1068"/>
      <c r="N54" s="1048"/>
      <c r="O54" s="1048"/>
      <c r="P54" s="1048"/>
    </row>
    <row r="55" spans="1:16" ht="15" customHeight="1" x14ac:dyDescent="0.25">
      <c r="A55" s="631"/>
      <c r="B55" s="631"/>
      <c r="C55" s="1046"/>
      <c r="D55" s="1047"/>
      <c r="E55" s="1048"/>
      <c r="F55" s="1010"/>
      <c r="G55" s="1048" t="s">
        <v>305</v>
      </c>
      <c r="H55" s="1050" t="s">
        <v>306</v>
      </c>
      <c r="I55" s="1010"/>
      <c r="J55" s="1010"/>
      <c r="K55" s="1010"/>
      <c r="L55" s="1067"/>
      <c r="M55" s="1068"/>
      <c r="N55" s="1048"/>
      <c r="O55" s="1048"/>
      <c r="P55" s="1048"/>
    </row>
    <row r="56" spans="1:16" ht="15" customHeight="1" x14ac:dyDescent="0.25">
      <c r="A56" s="631"/>
      <c r="B56" s="631"/>
      <c r="C56" s="1046"/>
      <c r="D56" s="1047"/>
      <c r="E56" s="1048"/>
      <c r="F56" s="1010"/>
      <c r="G56" s="1060"/>
      <c r="H56" s="1048" t="s">
        <v>15</v>
      </c>
      <c r="I56" s="1048" t="s">
        <v>307</v>
      </c>
      <c r="J56" s="1048" t="s">
        <v>355</v>
      </c>
      <c r="K56" s="1010"/>
      <c r="L56" s="1067"/>
      <c r="M56" s="1068"/>
      <c r="N56" s="1048"/>
      <c r="O56" s="1048"/>
      <c r="P56" s="1048"/>
    </row>
    <row r="57" spans="1:16" ht="13.15" customHeight="1" x14ac:dyDescent="0.25">
      <c r="A57" s="631"/>
      <c r="B57" s="631"/>
      <c r="C57" s="1046"/>
      <c r="D57" s="1047"/>
      <c r="E57" s="1048"/>
      <c r="F57" s="1010"/>
      <c r="G57" s="1060"/>
      <c r="H57" s="1048"/>
      <c r="I57" s="1048"/>
      <c r="J57" s="1048"/>
      <c r="K57" s="1010"/>
      <c r="L57" s="1067"/>
      <c r="M57" s="1068"/>
      <c r="N57" s="1048"/>
      <c r="O57" s="1048"/>
      <c r="P57" s="1048"/>
    </row>
    <row r="58" spans="1:16" ht="15" customHeight="1" x14ac:dyDescent="0.25">
      <c r="A58" s="631"/>
      <c r="B58" s="631"/>
      <c r="C58" s="1046"/>
      <c r="D58" s="1074"/>
      <c r="E58" s="1049"/>
      <c r="F58" s="1011"/>
      <c r="G58" s="1061"/>
      <c r="H58" s="1049"/>
      <c r="I58" s="1049"/>
      <c r="J58" s="1049"/>
      <c r="K58" s="1011"/>
      <c r="L58" s="626" t="s">
        <v>23</v>
      </c>
      <c r="M58" s="626" t="s">
        <v>24</v>
      </c>
      <c r="N58" s="1049"/>
      <c r="O58" s="1049"/>
      <c r="P58" s="1049"/>
    </row>
    <row r="59" spans="1:16" ht="13.9" customHeight="1" x14ac:dyDescent="0.25">
      <c r="A59" s="631" t="s">
        <v>117</v>
      </c>
      <c r="B59" s="631" t="s">
        <v>310</v>
      </c>
      <c r="C59" s="632">
        <v>1</v>
      </c>
      <c r="D59" s="647" t="s">
        <v>184</v>
      </c>
      <c r="E59" s="634">
        <v>3</v>
      </c>
      <c r="F59" s="635">
        <f t="shared" ref="F59:F65" si="32">E59*30</f>
        <v>90</v>
      </c>
      <c r="G59" s="28">
        <f t="shared" ref="G59:G60" si="33">SUM(H59+I59+J59)</f>
        <v>36</v>
      </c>
      <c r="H59" s="29">
        <v>18</v>
      </c>
      <c r="I59" s="29"/>
      <c r="J59" s="29">
        <v>18</v>
      </c>
      <c r="K59" s="28">
        <f t="shared" ref="K59:K64" si="34">F59-G59</f>
        <v>54</v>
      </c>
      <c r="L59" s="673">
        <f>G59/18</f>
        <v>2</v>
      </c>
      <c r="M59" s="648">
        <f>G59/18</f>
        <v>2</v>
      </c>
      <c r="N59" s="632" t="s">
        <v>331</v>
      </c>
      <c r="O59" s="637">
        <f>G59/F59*100</f>
        <v>40</v>
      </c>
      <c r="P59" s="638" t="s">
        <v>312</v>
      </c>
    </row>
    <row r="60" spans="1:16" ht="13.9" customHeight="1" x14ac:dyDescent="0.25">
      <c r="A60" s="631" t="s">
        <v>117</v>
      </c>
      <c r="B60" s="631" t="s">
        <v>310</v>
      </c>
      <c r="C60" s="632">
        <v>2</v>
      </c>
      <c r="D60" s="647" t="s">
        <v>332</v>
      </c>
      <c r="E60" s="674">
        <v>1</v>
      </c>
      <c r="F60" s="675">
        <f t="shared" si="32"/>
        <v>30</v>
      </c>
      <c r="G60" s="398">
        <f t="shared" si="33"/>
        <v>18</v>
      </c>
      <c r="H60" s="107"/>
      <c r="I60" s="107"/>
      <c r="J60" s="107">
        <v>18</v>
      </c>
      <c r="K60" s="398">
        <f t="shared" si="34"/>
        <v>12</v>
      </c>
      <c r="L60" s="673"/>
      <c r="M60" s="648">
        <f>G60/9</f>
        <v>2</v>
      </c>
      <c r="N60" s="632" t="s">
        <v>24</v>
      </c>
      <c r="O60" s="637">
        <f>G60/F60*100</f>
        <v>60</v>
      </c>
      <c r="P60" s="638" t="s">
        <v>312</v>
      </c>
    </row>
    <row r="61" spans="1:16" ht="13.9" customHeight="1" x14ac:dyDescent="0.25">
      <c r="A61" s="631" t="s">
        <v>117</v>
      </c>
      <c r="B61" s="631" t="s">
        <v>310</v>
      </c>
      <c r="C61" s="632">
        <v>3</v>
      </c>
      <c r="D61" s="647" t="s">
        <v>172</v>
      </c>
      <c r="E61" s="674">
        <v>6</v>
      </c>
      <c r="F61" s="675">
        <f t="shared" si="32"/>
        <v>180</v>
      </c>
      <c r="G61" s="398">
        <f>SUM(H61+I61+J61)</f>
        <v>72</v>
      </c>
      <c r="H61" s="675">
        <v>36</v>
      </c>
      <c r="I61" s="676"/>
      <c r="J61" s="676">
        <v>36</v>
      </c>
      <c r="K61" s="398">
        <f t="shared" si="34"/>
        <v>108</v>
      </c>
      <c r="L61" s="673">
        <f>G61/18</f>
        <v>4</v>
      </c>
      <c r="M61" s="648">
        <f>G61/18</f>
        <v>4</v>
      </c>
      <c r="N61" s="632" t="s">
        <v>331</v>
      </c>
      <c r="O61" s="637">
        <f t="shared" ref="O61:O70" si="35">G61/F61*100</f>
        <v>40</v>
      </c>
      <c r="P61" s="638" t="s">
        <v>312</v>
      </c>
    </row>
    <row r="62" spans="1:16" ht="13.9" customHeight="1" x14ac:dyDescent="0.25">
      <c r="A62" s="631" t="s">
        <v>117</v>
      </c>
      <c r="B62" s="631" t="s">
        <v>310</v>
      </c>
      <c r="C62" s="632">
        <v>4</v>
      </c>
      <c r="D62" s="647" t="s">
        <v>356</v>
      </c>
      <c r="E62" s="674">
        <v>3</v>
      </c>
      <c r="F62" s="675">
        <f t="shared" si="32"/>
        <v>90</v>
      </c>
      <c r="G62" s="398">
        <f>SUM(H62+I62+J62)</f>
        <v>36</v>
      </c>
      <c r="H62" s="107">
        <v>18</v>
      </c>
      <c r="I62" s="107"/>
      <c r="J62" s="107">
        <v>18</v>
      </c>
      <c r="K62" s="398">
        <f t="shared" si="34"/>
        <v>54</v>
      </c>
      <c r="L62" s="673">
        <f>G62/9</f>
        <v>4</v>
      </c>
      <c r="M62" s="648"/>
      <c r="N62" s="632" t="s">
        <v>329</v>
      </c>
      <c r="O62" s="637">
        <f>G62/F62*100</f>
        <v>40</v>
      </c>
      <c r="P62" s="638" t="s">
        <v>312</v>
      </c>
    </row>
    <row r="63" spans="1:16" ht="13.9" customHeight="1" x14ac:dyDescent="0.25">
      <c r="A63" s="631" t="s">
        <v>117</v>
      </c>
      <c r="B63" s="631" t="s">
        <v>310</v>
      </c>
      <c r="C63" s="632">
        <v>5</v>
      </c>
      <c r="D63" s="647" t="s">
        <v>63</v>
      </c>
      <c r="E63" s="674">
        <v>3</v>
      </c>
      <c r="F63" s="675">
        <f t="shared" si="32"/>
        <v>90</v>
      </c>
      <c r="G63" s="398">
        <f t="shared" ref="G63:G64" si="36">SUM(H63+I63+J63)</f>
        <v>36</v>
      </c>
      <c r="H63" s="675">
        <v>18</v>
      </c>
      <c r="I63" s="676"/>
      <c r="J63" s="676">
        <v>18</v>
      </c>
      <c r="K63" s="398">
        <f t="shared" si="34"/>
        <v>54</v>
      </c>
      <c r="L63" s="648"/>
      <c r="M63" s="648">
        <f>G63/9</f>
        <v>4</v>
      </c>
      <c r="N63" s="632" t="s">
        <v>330</v>
      </c>
      <c r="O63" s="637">
        <f>G63/F63*100</f>
        <v>40</v>
      </c>
      <c r="P63" s="638" t="s">
        <v>312</v>
      </c>
    </row>
    <row r="64" spans="1:16" ht="13.9" customHeight="1" x14ac:dyDescent="0.25">
      <c r="A64" s="631" t="s">
        <v>117</v>
      </c>
      <c r="B64" s="631" t="s">
        <v>310</v>
      </c>
      <c r="C64" s="632">
        <v>6</v>
      </c>
      <c r="D64" s="647" t="s">
        <v>189</v>
      </c>
      <c r="E64" s="674">
        <v>3</v>
      </c>
      <c r="F64" s="675">
        <f t="shared" si="32"/>
        <v>90</v>
      </c>
      <c r="G64" s="398">
        <f t="shared" si="36"/>
        <v>36</v>
      </c>
      <c r="H64" s="675">
        <v>18</v>
      </c>
      <c r="I64" s="676"/>
      <c r="J64" s="676">
        <v>18</v>
      </c>
      <c r="K64" s="398">
        <f t="shared" si="34"/>
        <v>54</v>
      </c>
      <c r="L64" s="648">
        <f>G64/9</f>
        <v>4</v>
      </c>
      <c r="M64" s="648"/>
      <c r="N64" s="632" t="s">
        <v>333</v>
      </c>
      <c r="O64" s="637">
        <f>G64/F64*100</f>
        <v>40</v>
      </c>
      <c r="P64" s="638" t="s">
        <v>312</v>
      </c>
    </row>
    <row r="65" spans="1:16" ht="13.9" customHeight="1" x14ac:dyDescent="0.25">
      <c r="A65" s="631" t="s">
        <v>117</v>
      </c>
      <c r="B65" s="631" t="s">
        <v>310</v>
      </c>
      <c r="C65" s="632">
        <v>7</v>
      </c>
      <c r="D65" s="647" t="s">
        <v>191</v>
      </c>
      <c r="E65" s="674">
        <v>3</v>
      </c>
      <c r="F65" s="675">
        <f t="shared" si="32"/>
        <v>90</v>
      </c>
      <c r="G65" s="398">
        <f>SUM(H65+I65+J65)</f>
        <v>36</v>
      </c>
      <c r="H65" s="675">
        <v>18</v>
      </c>
      <c r="I65" s="676"/>
      <c r="J65" s="676">
        <v>18</v>
      </c>
      <c r="K65" s="398">
        <f>F65-G65</f>
        <v>54</v>
      </c>
      <c r="L65" s="32"/>
      <c r="M65" s="648">
        <f>G65/9</f>
        <v>4</v>
      </c>
      <c r="N65" s="632" t="s">
        <v>331</v>
      </c>
      <c r="O65" s="637">
        <f t="shared" si="35"/>
        <v>40</v>
      </c>
      <c r="P65" s="638" t="s">
        <v>327</v>
      </c>
    </row>
    <row r="66" spans="1:16" ht="13.9" customHeight="1" x14ac:dyDescent="0.25">
      <c r="A66" s="631" t="s">
        <v>117</v>
      </c>
      <c r="B66" s="631" t="s">
        <v>310</v>
      </c>
      <c r="C66" s="632">
        <v>8</v>
      </c>
      <c r="D66" s="647" t="s">
        <v>72</v>
      </c>
      <c r="E66" s="634">
        <v>4.5</v>
      </c>
      <c r="F66" s="29">
        <f>E66*30</f>
        <v>135</v>
      </c>
      <c r="G66" s="28">
        <f t="shared" ref="G66" si="37">SUM(H66+I66+J66)</f>
        <v>90</v>
      </c>
      <c r="H66" s="635"/>
      <c r="I66" s="636"/>
      <c r="J66" s="636">
        <v>90</v>
      </c>
      <c r="K66" s="28">
        <f>F66-G66</f>
        <v>45</v>
      </c>
      <c r="L66" s="31"/>
      <c r="M66" s="32"/>
      <c r="N66" s="632" t="s">
        <v>330</v>
      </c>
      <c r="O66" s="637">
        <f t="shared" si="35"/>
        <v>66.666666666666657</v>
      </c>
      <c r="P66" s="638" t="s">
        <v>312</v>
      </c>
    </row>
    <row r="67" spans="1:16" ht="28.15" customHeight="1" x14ac:dyDescent="0.25">
      <c r="A67" s="631" t="s">
        <v>309</v>
      </c>
      <c r="B67" s="631" t="s">
        <v>316</v>
      </c>
      <c r="C67" s="632">
        <v>9</v>
      </c>
      <c r="D67" s="647" t="s">
        <v>357</v>
      </c>
      <c r="E67" s="634">
        <v>3</v>
      </c>
      <c r="F67" s="635">
        <f>E67*30</f>
        <v>90</v>
      </c>
      <c r="G67" s="635">
        <f>H67+I67+J67</f>
        <v>36</v>
      </c>
      <c r="H67" s="29">
        <v>18</v>
      </c>
      <c r="I67" s="29"/>
      <c r="J67" s="29">
        <v>18</v>
      </c>
      <c r="K67" s="28">
        <f>F67-G67</f>
        <v>54</v>
      </c>
      <c r="L67" s="648">
        <f>G67/9</f>
        <v>4</v>
      </c>
      <c r="M67" s="648"/>
      <c r="N67" s="632" t="s">
        <v>333</v>
      </c>
      <c r="O67" s="637">
        <f t="shared" si="35"/>
        <v>40</v>
      </c>
      <c r="P67" s="678"/>
    </row>
    <row r="68" spans="1:16" ht="14.65" customHeight="1" x14ac:dyDescent="0.25">
      <c r="A68" s="631" t="s">
        <v>117</v>
      </c>
      <c r="B68" s="631" t="s">
        <v>316</v>
      </c>
      <c r="C68" s="632">
        <v>10</v>
      </c>
      <c r="D68" s="647" t="s">
        <v>317</v>
      </c>
      <c r="E68" s="639">
        <v>3.5</v>
      </c>
      <c r="F68" s="632">
        <f t="shared" ref="F68:F70" si="38">E68*30</f>
        <v>105</v>
      </c>
      <c r="G68" s="635">
        <f>H68+I68+J68</f>
        <v>72</v>
      </c>
      <c r="H68" s="632"/>
      <c r="I68" s="632"/>
      <c r="J68" s="632">
        <v>72</v>
      </c>
      <c r="K68" s="632">
        <f t="shared" ref="K68:K70" si="39">F68-G68</f>
        <v>33</v>
      </c>
      <c r="L68" s="673">
        <f>G68/18</f>
        <v>4</v>
      </c>
      <c r="M68" s="648">
        <f>G68/18</f>
        <v>4</v>
      </c>
      <c r="N68" s="632" t="s">
        <v>330</v>
      </c>
      <c r="O68" s="637">
        <f t="shared" si="35"/>
        <v>68.571428571428569</v>
      </c>
      <c r="P68" s="638" t="s">
        <v>312</v>
      </c>
    </row>
    <row r="69" spans="1:16" ht="28.15" customHeight="1" x14ac:dyDescent="0.25">
      <c r="A69" s="631" t="s">
        <v>117</v>
      </c>
      <c r="B69" s="631" t="s">
        <v>316</v>
      </c>
      <c r="C69" s="632">
        <v>11</v>
      </c>
      <c r="D69" s="647" t="s">
        <v>360</v>
      </c>
      <c r="E69" s="670">
        <v>3</v>
      </c>
      <c r="F69" s="671">
        <f t="shared" si="38"/>
        <v>90</v>
      </c>
      <c r="G69" s="671">
        <f t="shared" ref="G69" si="40">H69+I69+J69</f>
        <v>54</v>
      </c>
      <c r="H69" s="605">
        <v>8</v>
      </c>
      <c r="I69" s="605"/>
      <c r="J69" s="605">
        <v>46</v>
      </c>
      <c r="K69" s="672">
        <f t="shared" si="39"/>
        <v>36</v>
      </c>
      <c r="L69" s="648">
        <f>G69/9</f>
        <v>6</v>
      </c>
      <c r="M69" s="648"/>
      <c r="N69" s="632" t="s">
        <v>333</v>
      </c>
      <c r="O69" s="637">
        <f t="shared" si="35"/>
        <v>60</v>
      </c>
      <c r="P69" s="654" t="s">
        <v>312</v>
      </c>
    </row>
    <row r="70" spans="1:16" ht="28.15" customHeight="1" x14ac:dyDescent="0.25">
      <c r="A70" s="631" t="s">
        <v>117</v>
      </c>
      <c r="B70" s="631" t="s">
        <v>316</v>
      </c>
      <c r="C70" s="632">
        <v>12</v>
      </c>
      <c r="D70" s="647" t="s">
        <v>361</v>
      </c>
      <c r="E70" s="670">
        <v>3</v>
      </c>
      <c r="F70" s="671">
        <f t="shared" si="38"/>
        <v>90</v>
      </c>
      <c r="G70" s="671">
        <f>H70+I70+J70</f>
        <v>54</v>
      </c>
      <c r="H70" s="605">
        <v>8</v>
      </c>
      <c r="I70" s="605"/>
      <c r="J70" s="605">
        <v>46</v>
      </c>
      <c r="K70" s="672">
        <f t="shared" si="39"/>
        <v>36</v>
      </c>
      <c r="L70" s="648"/>
      <c r="M70" s="648">
        <f>G70/9</f>
        <v>6</v>
      </c>
      <c r="N70" s="632" t="s">
        <v>330</v>
      </c>
      <c r="O70" s="637">
        <f t="shared" si="35"/>
        <v>60</v>
      </c>
      <c r="P70" s="654" t="s">
        <v>312</v>
      </c>
    </row>
    <row r="71" spans="1:16" ht="14.65" customHeight="1" x14ac:dyDescent="0.25">
      <c r="A71" s="631"/>
      <c r="B71" s="631"/>
      <c r="C71" s="512"/>
      <c r="D71" s="649" t="s">
        <v>14</v>
      </c>
      <c r="E71" s="680">
        <f>SUM(E59:E70)</f>
        <v>39</v>
      </c>
      <c r="F71" s="679">
        <f t="shared" ref="F71:M71" si="41">SUM(F59:F70)</f>
        <v>1170</v>
      </c>
      <c r="G71" s="679">
        <f t="shared" si="41"/>
        <v>576</v>
      </c>
      <c r="H71" s="679">
        <f t="shared" si="41"/>
        <v>160</v>
      </c>
      <c r="I71" s="679">
        <f t="shared" si="41"/>
        <v>0</v>
      </c>
      <c r="J71" s="679">
        <f t="shared" si="41"/>
        <v>416</v>
      </c>
      <c r="K71" s="679">
        <f t="shared" si="41"/>
        <v>594</v>
      </c>
      <c r="L71" s="679">
        <f t="shared" si="41"/>
        <v>28</v>
      </c>
      <c r="M71" s="679">
        <f t="shared" si="41"/>
        <v>26</v>
      </c>
      <c r="N71" s="641"/>
      <c r="O71" s="641"/>
      <c r="P71" s="652"/>
    </row>
    <row r="72" spans="1:16" ht="14.65" customHeight="1" x14ac:dyDescent="0.25">
      <c r="A72" s="631"/>
      <c r="B72" s="631"/>
      <c r="C72" s="631"/>
      <c r="D72" s="642" t="s">
        <v>318</v>
      </c>
      <c r="E72" s="643">
        <f>30-E71</f>
        <v>-9</v>
      </c>
      <c r="F72" s="644"/>
      <c r="G72" s="644"/>
      <c r="H72" s="644"/>
      <c r="I72" s="644"/>
      <c r="J72" s="644"/>
      <c r="K72" s="644"/>
      <c r="L72" s="644"/>
      <c r="M72" s="644"/>
      <c r="N72" s="644"/>
      <c r="O72" s="645"/>
      <c r="P72" s="646"/>
    </row>
    <row r="73" spans="1:16" ht="15.75" customHeight="1" x14ac:dyDescent="0.25">
      <c r="A73" s="631"/>
      <c r="B73" s="631"/>
      <c r="C73" s="1045" t="s">
        <v>335</v>
      </c>
      <c r="D73" s="1045"/>
      <c r="E73" s="1045"/>
      <c r="F73" s="1045"/>
      <c r="G73" s="1045"/>
      <c r="H73" s="1045"/>
      <c r="I73" s="1045"/>
      <c r="J73" s="1045"/>
      <c r="K73" s="1045"/>
      <c r="L73" s="1045"/>
      <c r="M73" s="1045"/>
      <c r="N73" s="1045"/>
      <c r="O73" s="1045"/>
      <c r="P73" s="1045"/>
    </row>
    <row r="74" spans="1:16" ht="15" customHeight="1" x14ac:dyDescent="0.25">
      <c r="A74" s="631"/>
      <c r="B74" s="631"/>
      <c r="C74" s="1046" t="s">
        <v>0</v>
      </c>
      <c r="D74" s="1047" t="s">
        <v>296</v>
      </c>
      <c r="E74" s="1048" t="s">
        <v>297</v>
      </c>
      <c r="F74" s="1050" t="s">
        <v>298</v>
      </c>
      <c r="G74" s="1050"/>
      <c r="H74" s="1050"/>
      <c r="I74" s="1050"/>
      <c r="J74" s="1050"/>
      <c r="K74" s="1010"/>
      <c r="L74" s="1051" t="s">
        <v>299</v>
      </c>
      <c r="M74" s="1052"/>
      <c r="N74" s="1048" t="s">
        <v>300</v>
      </c>
      <c r="O74" s="1048" t="s">
        <v>301</v>
      </c>
      <c r="P74" s="1048" t="s">
        <v>302</v>
      </c>
    </row>
    <row r="75" spans="1:16" ht="15" customHeight="1" x14ac:dyDescent="0.25">
      <c r="A75" s="631"/>
      <c r="B75" s="631"/>
      <c r="C75" s="1046"/>
      <c r="D75" s="1047"/>
      <c r="E75" s="1048"/>
      <c r="F75" s="1048" t="s">
        <v>9</v>
      </c>
      <c r="G75" s="1059" t="s">
        <v>303</v>
      </c>
      <c r="H75" s="1059"/>
      <c r="I75" s="1059"/>
      <c r="J75" s="1059"/>
      <c r="K75" s="1048" t="s">
        <v>304</v>
      </c>
      <c r="L75" s="1053"/>
      <c r="M75" s="1054"/>
      <c r="N75" s="1048"/>
      <c r="O75" s="1048"/>
      <c r="P75" s="1048"/>
    </row>
    <row r="76" spans="1:16" ht="15" customHeight="1" x14ac:dyDescent="0.25">
      <c r="A76" s="631"/>
      <c r="B76" s="631"/>
      <c r="C76" s="1046"/>
      <c r="D76" s="1047"/>
      <c r="E76" s="1048"/>
      <c r="F76" s="1010"/>
      <c r="G76" s="1048" t="s">
        <v>305</v>
      </c>
      <c r="H76" s="1050" t="s">
        <v>306</v>
      </c>
      <c r="I76" s="1010"/>
      <c r="J76" s="1010"/>
      <c r="K76" s="1010"/>
      <c r="L76" s="1053"/>
      <c r="M76" s="1054"/>
      <c r="N76" s="1048"/>
      <c r="O76" s="1048"/>
      <c r="P76" s="1048"/>
    </row>
    <row r="77" spans="1:16" ht="15" customHeight="1" x14ac:dyDescent="0.25">
      <c r="A77" s="631"/>
      <c r="B77" s="631"/>
      <c r="C77" s="1046"/>
      <c r="D77" s="1047"/>
      <c r="E77" s="1048"/>
      <c r="F77" s="1010"/>
      <c r="G77" s="1060"/>
      <c r="H77" s="1048" t="s">
        <v>15</v>
      </c>
      <c r="I77" s="1048" t="s">
        <v>307</v>
      </c>
      <c r="J77" s="1048" t="s">
        <v>308</v>
      </c>
      <c r="K77" s="1010"/>
      <c r="L77" s="1053"/>
      <c r="M77" s="1054"/>
      <c r="N77" s="1048"/>
      <c r="O77" s="1048"/>
      <c r="P77" s="1048"/>
    </row>
    <row r="78" spans="1:16" ht="15" customHeight="1" x14ac:dyDescent="0.25">
      <c r="A78" s="631"/>
      <c r="B78" s="631"/>
      <c r="C78" s="1046"/>
      <c r="D78" s="1047"/>
      <c r="E78" s="1048"/>
      <c r="F78" s="1010"/>
      <c r="G78" s="1060"/>
      <c r="H78" s="1048"/>
      <c r="I78" s="1048"/>
      <c r="J78" s="1048"/>
      <c r="K78" s="1010"/>
      <c r="L78" s="1053"/>
      <c r="M78" s="1054"/>
      <c r="N78" s="1048"/>
      <c r="O78" s="1048"/>
      <c r="P78" s="1048"/>
    </row>
    <row r="79" spans="1:16" ht="15" customHeight="1" x14ac:dyDescent="0.25">
      <c r="A79" s="631"/>
      <c r="B79" s="631"/>
      <c r="C79" s="1046"/>
      <c r="D79" s="1047"/>
      <c r="E79" s="1048"/>
      <c r="F79" s="1010"/>
      <c r="G79" s="1060"/>
      <c r="H79" s="1048"/>
      <c r="I79" s="1048"/>
      <c r="J79" s="1048"/>
      <c r="K79" s="1010"/>
      <c r="L79" s="1053"/>
      <c r="M79" s="1054"/>
      <c r="N79" s="1048"/>
      <c r="O79" s="1048"/>
      <c r="P79" s="1048"/>
    </row>
    <row r="80" spans="1:16" ht="15" customHeight="1" x14ac:dyDescent="0.25">
      <c r="A80" s="631"/>
      <c r="B80" s="631"/>
      <c r="C80" s="1046"/>
      <c r="D80" s="1047"/>
      <c r="E80" s="1049"/>
      <c r="F80" s="1011"/>
      <c r="G80" s="1061"/>
      <c r="H80" s="1049"/>
      <c r="I80" s="1049"/>
      <c r="J80" s="1049"/>
      <c r="K80" s="1011"/>
      <c r="L80" s="1055"/>
      <c r="M80" s="1056"/>
      <c r="N80" s="1048"/>
      <c r="O80" s="1048"/>
      <c r="P80" s="1048"/>
    </row>
    <row r="81" spans="1:16" ht="14.45" customHeight="1" x14ac:dyDescent="0.25">
      <c r="A81" s="631" t="s">
        <v>117</v>
      </c>
      <c r="B81" s="631" t="s">
        <v>310</v>
      </c>
      <c r="C81" s="682">
        <v>1</v>
      </c>
      <c r="D81" s="647" t="s">
        <v>180</v>
      </c>
      <c r="E81" s="634">
        <v>5</v>
      </c>
      <c r="F81" s="635">
        <f t="shared" ref="F81:F86" si="42">E81*30</f>
        <v>150</v>
      </c>
      <c r="G81" s="28">
        <f t="shared" ref="G81:G86" si="43">SUM(H81+I81+J81)</f>
        <v>60</v>
      </c>
      <c r="H81" s="29">
        <v>30</v>
      </c>
      <c r="I81" s="29"/>
      <c r="J81" s="29">
        <v>30</v>
      </c>
      <c r="K81" s="28">
        <f t="shared" ref="K81:K84" si="44">F81-G81</f>
        <v>90</v>
      </c>
      <c r="L81" s="1071">
        <f>G81/15</f>
        <v>4</v>
      </c>
      <c r="M81" s="1044"/>
      <c r="N81" s="682" t="s">
        <v>311</v>
      </c>
      <c r="O81" s="637">
        <f>G81/F81*100</f>
        <v>40</v>
      </c>
      <c r="P81" s="638" t="s">
        <v>312</v>
      </c>
    </row>
    <row r="82" spans="1:16" ht="14.45" customHeight="1" x14ac:dyDescent="0.25">
      <c r="A82" s="631" t="s">
        <v>117</v>
      </c>
      <c r="B82" s="631" t="s">
        <v>310</v>
      </c>
      <c r="C82" s="682">
        <v>2</v>
      </c>
      <c r="D82" s="647" t="s">
        <v>54</v>
      </c>
      <c r="E82" s="634">
        <v>4</v>
      </c>
      <c r="F82" s="635">
        <f t="shared" si="42"/>
        <v>120</v>
      </c>
      <c r="G82" s="28">
        <f t="shared" si="43"/>
        <v>60</v>
      </c>
      <c r="H82" s="29">
        <v>30</v>
      </c>
      <c r="I82" s="29"/>
      <c r="J82" s="29">
        <v>30</v>
      </c>
      <c r="K82" s="28">
        <f t="shared" si="44"/>
        <v>60</v>
      </c>
      <c r="L82" s="1071">
        <f>G82/15</f>
        <v>4</v>
      </c>
      <c r="M82" s="1044"/>
      <c r="N82" s="682" t="s">
        <v>309</v>
      </c>
      <c r="O82" s="637">
        <f>G82/F82*100</f>
        <v>50</v>
      </c>
      <c r="P82" s="638" t="s">
        <v>312</v>
      </c>
    </row>
    <row r="83" spans="1:16" ht="14.45" customHeight="1" x14ac:dyDescent="0.25">
      <c r="A83" s="631" t="s">
        <v>117</v>
      </c>
      <c r="B83" s="631" t="s">
        <v>310</v>
      </c>
      <c r="C83" s="682">
        <v>3</v>
      </c>
      <c r="D83" s="647" t="s">
        <v>175</v>
      </c>
      <c r="E83" s="674">
        <v>3</v>
      </c>
      <c r="F83" s="675">
        <f t="shared" si="42"/>
        <v>90</v>
      </c>
      <c r="G83" s="398">
        <f t="shared" si="43"/>
        <v>60</v>
      </c>
      <c r="H83" s="107">
        <v>30</v>
      </c>
      <c r="I83" s="107">
        <v>15</v>
      </c>
      <c r="J83" s="107">
        <v>15</v>
      </c>
      <c r="K83" s="398">
        <f t="shared" si="44"/>
        <v>30</v>
      </c>
      <c r="L83" s="1071">
        <f t="shared" ref="L83:L86" si="45">G83/15</f>
        <v>4</v>
      </c>
      <c r="M83" s="1044"/>
      <c r="N83" s="682" t="s">
        <v>311</v>
      </c>
      <c r="O83" s="637">
        <f t="shared" ref="O83:O86" si="46">G83/F83*100</f>
        <v>66.666666666666657</v>
      </c>
      <c r="P83" s="638" t="s">
        <v>326</v>
      </c>
    </row>
    <row r="84" spans="1:16" ht="14.45" customHeight="1" x14ac:dyDescent="0.25">
      <c r="A84" s="631" t="s">
        <v>117</v>
      </c>
      <c r="B84" s="631" t="s">
        <v>310</v>
      </c>
      <c r="C84" s="682">
        <v>4</v>
      </c>
      <c r="D84" s="647" t="s">
        <v>192</v>
      </c>
      <c r="E84" s="674">
        <v>6</v>
      </c>
      <c r="F84" s="675">
        <f t="shared" si="42"/>
        <v>180</v>
      </c>
      <c r="G84" s="398">
        <f t="shared" si="43"/>
        <v>60</v>
      </c>
      <c r="H84" s="675">
        <v>30</v>
      </c>
      <c r="I84" s="676"/>
      <c r="J84" s="676">
        <v>30</v>
      </c>
      <c r="K84" s="398">
        <f t="shared" si="44"/>
        <v>120</v>
      </c>
      <c r="L84" s="1044">
        <f t="shared" si="45"/>
        <v>4</v>
      </c>
      <c r="M84" s="1044"/>
      <c r="N84" s="682" t="s">
        <v>311</v>
      </c>
      <c r="O84" s="637">
        <f t="shared" si="46"/>
        <v>33.333333333333329</v>
      </c>
      <c r="P84" s="638" t="s">
        <v>312</v>
      </c>
    </row>
    <row r="85" spans="1:16" ht="14.45" customHeight="1" x14ac:dyDescent="0.25">
      <c r="A85" s="631" t="s">
        <v>117</v>
      </c>
      <c r="B85" s="631" t="s">
        <v>310</v>
      </c>
      <c r="C85" s="682">
        <v>5</v>
      </c>
      <c r="D85" s="647" t="s">
        <v>178</v>
      </c>
      <c r="E85" s="634">
        <v>5</v>
      </c>
      <c r="F85" s="635">
        <f t="shared" si="42"/>
        <v>150</v>
      </c>
      <c r="G85" s="28">
        <f t="shared" si="43"/>
        <v>60</v>
      </c>
      <c r="H85" s="635">
        <v>30</v>
      </c>
      <c r="I85" s="636"/>
      <c r="J85" s="636">
        <v>30</v>
      </c>
      <c r="K85" s="28">
        <f>F85-G85</f>
        <v>90</v>
      </c>
      <c r="L85" s="1044">
        <f t="shared" si="45"/>
        <v>4</v>
      </c>
      <c r="M85" s="1044"/>
      <c r="N85" s="682" t="s">
        <v>311</v>
      </c>
      <c r="O85" s="637">
        <f t="shared" si="46"/>
        <v>40</v>
      </c>
      <c r="P85" s="638" t="s">
        <v>312</v>
      </c>
    </row>
    <row r="86" spans="1:16" ht="14.45" customHeight="1" x14ac:dyDescent="0.25">
      <c r="A86" s="631" t="s">
        <v>117</v>
      </c>
      <c r="B86" s="631" t="s">
        <v>316</v>
      </c>
      <c r="C86" s="682">
        <v>6</v>
      </c>
      <c r="D86" s="647" t="s">
        <v>317</v>
      </c>
      <c r="E86" s="639">
        <v>3</v>
      </c>
      <c r="F86" s="682">
        <f t="shared" si="42"/>
        <v>90</v>
      </c>
      <c r="G86" s="28">
        <f t="shared" si="43"/>
        <v>60</v>
      </c>
      <c r="H86" s="682"/>
      <c r="I86" s="682"/>
      <c r="J86" s="682">
        <v>60</v>
      </c>
      <c r="K86" s="682">
        <f t="shared" ref="K86" si="47">F86-G86</f>
        <v>30</v>
      </c>
      <c r="L86" s="1071">
        <f t="shared" si="45"/>
        <v>4</v>
      </c>
      <c r="M86" s="1044"/>
      <c r="N86" s="682" t="s">
        <v>309</v>
      </c>
      <c r="O86" s="637">
        <f t="shared" si="46"/>
        <v>66.666666666666657</v>
      </c>
      <c r="P86" s="638" t="s">
        <v>312</v>
      </c>
    </row>
    <row r="87" spans="1:16" ht="14.45" customHeight="1" x14ac:dyDescent="0.25">
      <c r="A87" s="631"/>
      <c r="B87" s="631"/>
      <c r="C87" s="512"/>
      <c r="D87" s="649" t="s">
        <v>14</v>
      </c>
      <c r="E87" s="680">
        <f>SUM(E81:E86)</f>
        <v>26</v>
      </c>
      <c r="F87" s="650">
        <f t="shared" ref="F87:K87" si="48">SUM(F81:F86)</f>
        <v>780</v>
      </c>
      <c r="G87" s="650">
        <f t="shared" si="48"/>
        <v>360</v>
      </c>
      <c r="H87" s="650">
        <f t="shared" si="48"/>
        <v>150</v>
      </c>
      <c r="I87" s="650">
        <f t="shared" si="48"/>
        <v>15</v>
      </c>
      <c r="J87" s="650">
        <f t="shared" si="48"/>
        <v>195</v>
      </c>
      <c r="K87" s="650">
        <f t="shared" si="48"/>
        <v>420</v>
      </c>
      <c r="L87" s="1076">
        <f>SUM(L81:L86)</f>
        <v>24</v>
      </c>
      <c r="M87" s="1077"/>
      <c r="N87" s="641">
        <f>SUM(N83:N86)</f>
        <v>0</v>
      </c>
      <c r="O87" s="641"/>
      <c r="P87" s="651"/>
    </row>
    <row r="88" spans="1:16" ht="14.45" customHeight="1" x14ac:dyDescent="0.25">
      <c r="A88" s="631"/>
      <c r="B88" s="631"/>
      <c r="C88" s="631"/>
      <c r="D88" s="642" t="s">
        <v>318</v>
      </c>
      <c r="E88" s="643">
        <f>30-E87</f>
        <v>4</v>
      </c>
      <c r="F88" s="645"/>
      <c r="G88" s="645"/>
      <c r="H88" s="645"/>
      <c r="I88" s="645"/>
      <c r="J88" s="645"/>
      <c r="K88" s="645"/>
      <c r="L88" s="645"/>
      <c r="M88" s="645"/>
      <c r="N88" s="645"/>
      <c r="O88" s="645"/>
      <c r="P88" s="646"/>
    </row>
    <row r="89" spans="1:16" ht="15.75" customHeight="1" x14ac:dyDescent="0.25">
      <c r="A89" s="631"/>
      <c r="B89" s="631"/>
      <c r="C89" s="1045" t="s">
        <v>336</v>
      </c>
      <c r="D89" s="1045"/>
      <c r="E89" s="1045"/>
      <c r="F89" s="1045"/>
      <c r="G89" s="1045"/>
      <c r="H89" s="1045"/>
      <c r="I89" s="1045"/>
      <c r="J89" s="1045"/>
      <c r="K89" s="1045"/>
      <c r="L89" s="1045"/>
      <c r="M89" s="1045"/>
      <c r="N89" s="1045"/>
      <c r="O89" s="1045"/>
      <c r="P89" s="1045"/>
    </row>
    <row r="90" spans="1:16" ht="15" customHeight="1" x14ac:dyDescent="0.25">
      <c r="A90" s="631"/>
      <c r="B90" s="631"/>
      <c r="C90" s="1046" t="s">
        <v>0</v>
      </c>
      <c r="D90" s="1047" t="s">
        <v>296</v>
      </c>
      <c r="E90" s="1048" t="s">
        <v>297</v>
      </c>
      <c r="F90" s="1050" t="s">
        <v>298</v>
      </c>
      <c r="G90" s="1050"/>
      <c r="H90" s="1050"/>
      <c r="I90" s="1050"/>
      <c r="J90" s="1050"/>
      <c r="K90" s="1010"/>
      <c r="L90" s="1065" t="s">
        <v>299</v>
      </c>
      <c r="M90" s="1066"/>
      <c r="N90" s="1048" t="s">
        <v>300</v>
      </c>
      <c r="O90" s="1048" t="s">
        <v>301</v>
      </c>
      <c r="P90" s="1048" t="s">
        <v>302</v>
      </c>
    </row>
    <row r="91" spans="1:16" ht="15" customHeight="1" x14ac:dyDescent="0.25">
      <c r="A91" s="631"/>
      <c r="B91" s="631"/>
      <c r="C91" s="1046"/>
      <c r="D91" s="1047"/>
      <c r="E91" s="1048"/>
      <c r="F91" s="1048" t="s">
        <v>9</v>
      </c>
      <c r="G91" s="1059" t="s">
        <v>303</v>
      </c>
      <c r="H91" s="1059"/>
      <c r="I91" s="1059"/>
      <c r="J91" s="1059"/>
      <c r="K91" s="1048" t="s">
        <v>304</v>
      </c>
      <c r="L91" s="1067"/>
      <c r="M91" s="1068"/>
      <c r="N91" s="1048"/>
      <c r="O91" s="1048"/>
      <c r="P91" s="1048"/>
    </row>
    <row r="92" spans="1:16" ht="15" customHeight="1" x14ac:dyDescent="0.25">
      <c r="A92" s="631"/>
      <c r="B92" s="631"/>
      <c r="C92" s="1046"/>
      <c r="D92" s="1047"/>
      <c r="E92" s="1048"/>
      <c r="F92" s="1010"/>
      <c r="G92" s="1048" t="s">
        <v>305</v>
      </c>
      <c r="H92" s="1050" t="s">
        <v>306</v>
      </c>
      <c r="I92" s="1010"/>
      <c r="J92" s="1010"/>
      <c r="K92" s="1010"/>
      <c r="L92" s="1067"/>
      <c r="M92" s="1068"/>
      <c r="N92" s="1048"/>
      <c r="O92" s="1048"/>
      <c r="P92" s="1048"/>
    </row>
    <row r="93" spans="1:16" ht="15" customHeight="1" x14ac:dyDescent="0.25">
      <c r="A93" s="631"/>
      <c r="B93" s="631"/>
      <c r="C93" s="1046"/>
      <c r="D93" s="1047"/>
      <c r="E93" s="1048"/>
      <c r="F93" s="1010"/>
      <c r="G93" s="1060"/>
      <c r="H93" s="1048" t="s">
        <v>15</v>
      </c>
      <c r="I93" s="1048" t="s">
        <v>307</v>
      </c>
      <c r="J93" s="1048" t="s">
        <v>308</v>
      </c>
      <c r="K93" s="1010"/>
      <c r="L93" s="1067"/>
      <c r="M93" s="1068"/>
      <c r="N93" s="1048"/>
      <c r="O93" s="1048"/>
      <c r="P93" s="1048"/>
    </row>
    <row r="94" spans="1:16" ht="15" customHeight="1" x14ac:dyDescent="0.25">
      <c r="A94" s="631"/>
      <c r="B94" s="631"/>
      <c r="C94" s="1046"/>
      <c r="D94" s="1047"/>
      <c r="E94" s="1048"/>
      <c r="F94" s="1010"/>
      <c r="G94" s="1060"/>
      <c r="H94" s="1048"/>
      <c r="I94" s="1048"/>
      <c r="J94" s="1048"/>
      <c r="K94" s="1010"/>
      <c r="L94" s="1067"/>
      <c r="M94" s="1068"/>
      <c r="N94" s="1048"/>
      <c r="O94" s="1048"/>
      <c r="P94" s="1048"/>
    </row>
    <row r="95" spans="1:16" ht="15" customHeight="1" x14ac:dyDescent="0.25">
      <c r="A95" s="631"/>
      <c r="B95" s="631"/>
      <c r="C95" s="1046"/>
      <c r="D95" s="1047"/>
      <c r="E95" s="1048"/>
      <c r="F95" s="1010"/>
      <c r="G95" s="1060"/>
      <c r="H95" s="1048"/>
      <c r="I95" s="1048"/>
      <c r="J95" s="1048"/>
      <c r="K95" s="1010"/>
      <c r="L95" s="1069"/>
      <c r="M95" s="1070"/>
      <c r="N95" s="1048"/>
      <c r="O95" s="1048"/>
      <c r="P95" s="1048"/>
    </row>
    <row r="96" spans="1:16" ht="15" customHeight="1" x14ac:dyDescent="0.25">
      <c r="A96" s="631"/>
      <c r="B96" s="631"/>
      <c r="C96" s="1046"/>
      <c r="D96" s="1074"/>
      <c r="E96" s="1049"/>
      <c r="F96" s="1011"/>
      <c r="G96" s="1061"/>
      <c r="H96" s="1049"/>
      <c r="I96" s="1049"/>
      <c r="J96" s="1049"/>
      <c r="K96" s="1011"/>
      <c r="L96" s="626" t="s">
        <v>25</v>
      </c>
      <c r="M96" s="626" t="s">
        <v>26</v>
      </c>
      <c r="N96" s="1049"/>
      <c r="O96" s="1049"/>
      <c r="P96" s="1049"/>
    </row>
    <row r="97" spans="1:16" ht="14.45" customHeight="1" x14ac:dyDescent="0.25">
      <c r="A97" s="631" t="s">
        <v>117</v>
      </c>
      <c r="B97" s="631" t="s">
        <v>310</v>
      </c>
      <c r="C97" s="682">
        <v>1</v>
      </c>
      <c r="D97" s="633" t="s">
        <v>54</v>
      </c>
      <c r="E97" s="634">
        <v>7</v>
      </c>
      <c r="F97" s="635">
        <f t="shared" ref="F97:F100" si="49">E97*30</f>
        <v>210</v>
      </c>
      <c r="G97" s="28">
        <f t="shared" ref="G97:G101" si="50">SUM(H97+I97+J97)</f>
        <v>102</v>
      </c>
      <c r="H97" s="29">
        <v>34</v>
      </c>
      <c r="I97" s="29"/>
      <c r="J97" s="29">
        <v>68</v>
      </c>
      <c r="K97" s="28">
        <f t="shared" ref="K97:K100" si="51">F97-G97</f>
        <v>108</v>
      </c>
      <c r="L97" s="683">
        <f>G97/17</f>
        <v>6</v>
      </c>
      <c r="M97" s="683">
        <f>G97/17</f>
        <v>6</v>
      </c>
      <c r="N97" s="682" t="s">
        <v>338</v>
      </c>
      <c r="O97" s="637">
        <f>G97/F97*100</f>
        <v>48.571428571428569</v>
      </c>
      <c r="P97" s="638" t="s">
        <v>312</v>
      </c>
    </row>
    <row r="98" spans="1:16" ht="14.45" customHeight="1" x14ac:dyDescent="0.25">
      <c r="A98" s="631" t="s">
        <v>117</v>
      </c>
      <c r="B98" s="631" t="s">
        <v>310</v>
      </c>
      <c r="C98" s="682">
        <v>2</v>
      </c>
      <c r="D98" s="633" t="s">
        <v>362</v>
      </c>
      <c r="E98" s="634">
        <v>1</v>
      </c>
      <c r="F98" s="635">
        <f t="shared" si="49"/>
        <v>30</v>
      </c>
      <c r="G98" s="28">
        <f t="shared" si="50"/>
        <v>16</v>
      </c>
      <c r="H98" s="29"/>
      <c r="I98" s="29"/>
      <c r="J98" s="29">
        <v>16</v>
      </c>
      <c r="K98" s="28">
        <f t="shared" si="51"/>
        <v>14</v>
      </c>
      <c r="L98" s="681"/>
      <c r="M98" s="683">
        <f>G98/8</f>
        <v>2</v>
      </c>
      <c r="N98" s="682" t="s">
        <v>26</v>
      </c>
      <c r="O98" s="637">
        <f>G98/F98*100</f>
        <v>53.333333333333336</v>
      </c>
      <c r="P98" s="638" t="s">
        <v>312</v>
      </c>
    </row>
    <row r="99" spans="1:16" ht="14.45" customHeight="1" x14ac:dyDescent="0.25">
      <c r="A99" s="631" t="s">
        <v>117</v>
      </c>
      <c r="B99" s="631" t="s">
        <v>310</v>
      </c>
      <c r="C99" s="682">
        <v>3</v>
      </c>
      <c r="D99" s="647" t="s">
        <v>58</v>
      </c>
      <c r="E99" s="634">
        <v>3</v>
      </c>
      <c r="F99" s="635">
        <f t="shared" si="49"/>
        <v>90</v>
      </c>
      <c r="G99" s="28">
        <f t="shared" si="50"/>
        <v>36</v>
      </c>
      <c r="H99" s="29">
        <v>18</v>
      </c>
      <c r="I99" s="29"/>
      <c r="J99" s="29">
        <v>18</v>
      </c>
      <c r="K99" s="28">
        <f t="shared" si="51"/>
        <v>54</v>
      </c>
      <c r="L99" s="681">
        <f>G99/9</f>
        <v>4</v>
      </c>
      <c r="M99" s="683"/>
      <c r="N99" s="682" t="s">
        <v>337</v>
      </c>
      <c r="O99" s="637">
        <f>G99/F99*100</f>
        <v>40</v>
      </c>
      <c r="P99" s="638" t="s">
        <v>327</v>
      </c>
    </row>
    <row r="100" spans="1:16" ht="14.45" customHeight="1" x14ac:dyDescent="0.25">
      <c r="A100" s="631" t="s">
        <v>117</v>
      </c>
      <c r="B100" s="631" t="s">
        <v>310</v>
      </c>
      <c r="C100" s="682">
        <v>4</v>
      </c>
      <c r="D100" s="647" t="s">
        <v>194</v>
      </c>
      <c r="E100" s="674">
        <v>3</v>
      </c>
      <c r="F100" s="675">
        <f t="shared" si="49"/>
        <v>90</v>
      </c>
      <c r="G100" s="398">
        <f t="shared" si="50"/>
        <v>48</v>
      </c>
      <c r="H100" s="107">
        <v>24</v>
      </c>
      <c r="I100" s="107"/>
      <c r="J100" s="107">
        <v>24</v>
      </c>
      <c r="K100" s="398">
        <f t="shared" si="51"/>
        <v>42</v>
      </c>
      <c r="L100" s="681"/>
      <c r="M100" s="683">
        <f>G100/8</f>
        <v>6</v>
      </c>
      <c r="N100" s="682" t="s">
        <v>338</v>
      </c>
      <c r="O100" s="637">
        <f t="shared" ref="O100" si="52">G100/F100*100</f>
        <v>53.333333333333336</v>
      </c>
      <c r="P100" s="638" t="s">
        <v>326</v>
      </c>
    </row>
    <row r="101" spans="1:16" ht="14.45" customHeight="1" x14ac:dyDescent="0.25">
      <c r="A101" s="631" t="s">
        <v>117</v>
      </c>
      <c r="B101" s="631" t="s">
        <v>310</v>
      </c>
      <c r="C101" s="682">
        <v>5</v>
      </c>
      <c r="D101" s="647" t="s">
        <v>74</v>
      </c>
      <c r="E101" s="674">
        <v>10.5</v>
      </c>
      <c r="F101" s="107">
        <f>E101*30</f>
        <v>315</v>
      </c>
      <c r="G101" s="398">
        <f t="shared" si="50"/>
        <v>186</v>
      </c>
      <c r="H101" s="675"/>
      <c r="I101" s="676"/>
      <c r="J101" s="676">
        <v>186</v>
      </c>
      <c r="K101" s="398">
        <f>F101-G101</f>
        <v>129</v>
      </c>
      <c r="L101" s="31"/>
      <c r="M101" s="32"/>
      <c r="N101" s="682" t="s">
        <v>340</v>
      </c>
      <c r="O101" s="637">
        <f>G101/F101*100</f>
        <v>59.047619047619051</v>
      </c>
      <c r="P101" s="638" t="s">
        <v>312</v>
      </c>
    </row>
    <row r="102" spans="1:16" ht="28.15" customHeight="1" x14ac:dyDescent="0.25">
      <c r="A102" s="631" t="s">
        <v>117</v>
      </c>
      <c r="B102" s="631" t="s">
        <v>310</v>
      </c>
      <c r="C102" s="682">
        <v>6</v>
      </c>
      <c r="D102" s="647" t="s">
        <v>169</v>
      </c>
      <c r="E102" s="634">
        <v>3</v>
      </c>
      <c r="F102" s="29">
        <f>E102*30</f>
        <v>90</v>
      </c>
      <c r="G102" s="28">
        <f>SUM(H102+I102+J102)</f>
        <v>0</v>
      </c>
      <c r="H102" s="635"/>
      <c r="I102" s="636"/>
      <c r="J102" s="636"/>
      <c r="K102" s="28">
        <f>F102-G102</f>
        <v>90</v>
      </c>
      <c r="L102" s="681"/>
      <c r="M102" s="683"/>
      <c r="N102" s="682" t="s">
        <v>26</v>
      </c>
      <c r="O102" s="637"/>
      <c r="P102" s="654" t="s">
        <v>312</v>
      </c>
    </row>
    <row r="103" spans="1:16" ht="14.45" customHeight="1" x14ac:dyDescent="0.25">
      <c r="A103" s="631" t="s">
        <v>117</v>
      </c>
      <c r="B103" s="631" t="s">
        <v>316</v>
      </c>
      <c r="C103" s="682">
        <v>7</v>
      </c>
      <c r="D103" s="633" t="s">
        <v>317</v>
      </c>
      <c r="E103" s="639">
        <v>3.5</v>
      </c>
      <c r="F103" s="682">
        <f t="shared" ref="F103" si="53">E103*30</f>
        <v>105</v>
      </c>
      <c r="G103" s="28">
        <f t="shared" ref="G103" si="54">SUM(H103+I103+J103)</f>
        <v>68</v>
      </c>
      <c r="H103" s="682"/>
      <c r="I103" s="682"/>
      <c r="J103" s="682">
        <v>68</v>
      </c>
      <c r="K103" s="682">
        <f t="shared" ref="K103" si="55">F103-G103</f>
        <v>37</v>
      </c>
      <c r="L103" s="681">
        <f>G103/17</f>
        <v>4</v>
      </c>
      <c r="M103" s="683">
        <f>G103/17</f>
        <v>4</v>
      </c>
      <c r="N103" s="682" t="s">
        <v>340</v>
      </c>
      <c r="O103" s="637">
        <f>G103/F103*100</f>
        <v>64.761904761904759</v>
      </c>
      <c r="P103" s="638" t="s">
        <v>312</v>
      </c>
    </row>
    <row r="104" spans="1:16" ht="14.45" customHeight="1" x14ac:dyDescent="0.25">
      <c r="A104" s="631" t="s">
        <v>117</v>
      </c>
      <c r="B104" s="631" t="s">
        <v>316</v>
      </c>
      <c r="C104" s="682">
        <v>8</v>
      </c>
      <c r="D104" s="633" t="s">
        <v>363</v>
      </c>
      <c r="E104" s="634">
        <v>3</v>
      </c>
      <c r="F104" s="635">
        <f>E104*30</f>
        <v>90</v>
      </c>
      <c r="G104" s="635">
        <f>H104+I104+J104</f>
        <v>36</v>
      </c>
      <c r="H104" s="29">
        <v>18</v>
      </c>
      <c r="I104" s="29"/>
      <c r="J104" s="29">
        <v>18</v>
      </c>
      <c r="K104" s="28">
        <f>F104-G104</f>
        <v>54</v>
      </c>
      <c r="L104" s="681">
        <f>G104/9</f>
        <v>4</v>
      </c>
      <c r="M104" s="683"/>
      <c r="N104" s="682" t="s">
        <v>339</v>
      </c>
      <c r="O104" s="637">
        <f>G104/F104*100</f>
        <v>40</v>
      </c>
      <c r="P104" s="638" t="s">
        <v>312</v>
      </c>
    </row>
    <row r="105" spans="1:16" ht="14.45" customHeight="1" x14ac:dyDescent="0.25">
      <c r="A105" s="631"/>
      <c r="B105" s="631"/>
      <c r="C105" s="512"/>
      <c r="D105" s="640" t="s">
        <v>14</v>
      </c>
      <c r="E105" s="680">
        <f>SUM(E97:E104)</f>
        <v>34</v>
      </c>
      <c r="F105" s="650">
        <f t="shared" ref="F105:M105" si="56">SUM(F97:F104)</f>
        <v>1020</v>
      </c>
      <c r="G105" s="650">
        <f t="shared" si="56"/>
        <v>492</v>
      </c>
      <c r="H105" s="650">
        <f t="shared" si="56"/>
        <v>94</v>
      </c>
      <c r="I105" s="650">
        <f t="shared" si="56"/>
        <v>0</v>
      </c>
      <c r="J105" s="650">
        <f t="shared" si="56"/>
        <v>398</v>
      </c>
      <c r="K105" s="650">
        <f t="shared" si="56"/>
        <v>528</v>
      </c>
      <c r="L105" s="650">
        <f t="shared" si="56"/>
        <v>18</v>
      </c>
      <c r="M105" s="650">
        <f t="shared" si="56"/>
        <v>18</v>
      </c>
      <c r="N105" s="655"/>
      <c r="O105" s="655"/>
      <c r="P105" s="651"/>
    </row>
    <row r="106" spans="1:16" ht="14.45" customHeight="1" x14ac:dyDescent="0.25">
      <c r="A106" s="631"/>
      <c r="B106" s="631"/>
      <c r="C106" s="631"/>
      <c r="D106" s="642" t="s">
        <v>318</v>
      </c>
      <c r="E106" s="643">
        <f>30-E105</f>
        <v>-4</v>
      </c>
      <c r="F106" s="644"/>
      <c r="G106" s="644"/>
      <c r="H106" s="644"/>
      <c r="I106" s="644"/>
      <c r="J106" s="644"/>
      <c r="K106" s="644"/>
      <c r="L106" s="644"/>
      <c r="M106" s="644"/>
      <c r="N106" s="644"/>
      <c r="O106" s="644"/>
      <c r="P106" s="646"/>
    </row>
    <row r="107" spans="1:16" ht="14.45" customHeight="1" x14ac:dyDescent="0.25">
      <c r="A107" s="631"/>
      <c r="B107" s="631"/>
      <c r="C107" s="631"/>
      <c r="D107" s="642"/>
      <c r="E107" s="643"/>
      <c r="F107" s="644"/>
      <c r="G107" s="644"/>
      <c r="H107" s="644"/>
      <c r="I107" s="644"/>
      <c r="J107" s="644"/>
      <c r="K107" s="644"/>
      <c r="L107" s="644"/>
      <c r="M107" s="644"/>
      <c r="N107" s="644"/>
      <c r="O107" s="644"/>
      <c r="P107" s="646"/>
    </row>
    <row r="108" spans="1:16" ht="14.45" customHeight="1" x14ac:dyDescent="0.25">
      <c r="A108" s="631"/>
      <c r="B108" s="631"/>
      <c r="C108" s="631"/>
      <c r="D108" s="642"/>
      <c r="E108" s="643"/>
      <c r="F108" s="644"/>
      <c r="G108" s="644"/>
      <c r="H108" s="644"/>
      <c r="I108" s="644"/>
      <c r="J108" s="644"/>
      <c r="K108" s="644"/>
      <c r="L108" s="644"/>
      <c r="M108" s="644"/>
      <c r="N108" s="644"/>
      <c r="O108" s="644"/>
      <c r="P108" s="646"/>
    </row>
    <row r="109" spans="1:16" ht="15" customHeight="1" x14ac:dyDescent="0.25">
      <c r="A109" s="631"/>
      <c r="B109" s="631"/>
      <c r="C109" s="656"/>
      <c r="D109" s="642"/>
      <c r="E109" s="643"/>
      <c r="F109" s="644"/>
      <c r="G109" s="644"/>
      <c r="H109" s="644"/>
      <c r="I109" s="644"/>
      <c r="J109" s="644"/>
      <c r="K109" s="644"/>
      <c r="L109" s="644"/>
      <c r="M109" s="644"/>
      <c r="N109" s="644"/>
      <c r="O109" s="644"/>
      <c r="P109" s="657"/>
    </row>
    <row r="110" spans="1:16" ht="15.75" customHeight="1" x14ac:dyDescent="0.25">
      <c r="A110" s="631"/>
      <c r="B110" s="631"/>
      <c r="C110" s="631"/>
      <c r="D110" s="658" t="s">
        <v>14</v>
      </c>
      <c r="E110" s="665">
        <f>E111+E112</f>
        <v>180</v>
      </c>
      <c r="F110" s="659">
        <f>F111+F112</f>
        <v>5400</v>
      </c>
      <c r="G110" s="660">
        <f>F110/F110*100</f>
        <v>100</v>
      </c>
      <c r="H110" s="661"/>
      <c r="I110" s="662"/>
      <c r="J110" s="662"/>
      <c r="K110" s="662"/>
      <c r="L110" s="662"/>
      <c r="M110" s="662"/>
      <c r="N110" s="662"/>
      <c r="O110" s="645"/>
      <c r="P110" s="646"/>
    </row>
    <row r="111" spans="1:16" ht="15.75" customHeight="1" x14ac:dyDescent="0.25">
      <c r="A111" s="631"/>
      <c r="B111" s="631" t="s">
        <v>310</v>
      </c>
      <c r="C111" s="631"/>
      <c r="D111" s="658" t="s">
        <v>112</v>
      </c>
      <c r="E111" s="660">
        <f>SUMIF(B9:B105,B111,E9:E105)</f>
        <v>127.5</v>
      </c>
      <c r="F111" s="631">
        <f>E111*30</f>
        <v>3825</v>
      </c>
      <c r="G111" s="660">
        <f>F111/F110*100</f>
        <v>70.833333333333343</v>
      </c>
      <c r="H111" s="631"/>
      <c r="I111" s="645"/>
      <c r="J111" s="663"/>
      <c r="K111" s="663"/>
      <c r="L111" s="663"/>
      <c r="M111" s="663"/>
      <c r="N111" s="645"/>
      <c r="O111" s="645"/>
      <c r="P111" s="646"/>
    </row>
    <row r="112" spans="1:16" ht="15.75" customHeight="1" x14ac:dyDescent="0.25">
      <c r="A112" s="631"/>
      <c r="B112" s="631" t="s">
        <v>316</v>
      </c>
      <c r="C112" s="631"/>
      <c r="D112" s="658" t="s">
        <v>341</v>
      </c>
      <c r="E112" s="664">
        <f>SUMIF(B9:B105,B112,E9:E105)</f>
        <v>52.5</v>
      </c>
      <c r="F112" s="631">
        <f>E112*30</f>
        <v>1575</v>
      </c>
      <c r="G112" s="660">
        <f>F112/F110*100</f>
        <v>29.166666666666668</v>
      </c>
      <c r="H112" s="631"/>
      <c r="I112" s="645"/>
      <c r="J112" s="645"/>
      <c r="K112" s="645"/>
      <c r="L112" s="645"/>
      <c r="M112" s="663"/>
      <c r="N112" s="663"/>
      <c r="O112" s="645"/>
      <c r="P112" s="646"/>
    </row>
    <row r="113" spans="1:16" ht="15.75" customHeight="1" x14ac:dyDescent="0.25">
      <c r="A113" s="631"/>
      <c r="B113" s="631"/>
      <c r="C113" s="631"/>
      <c r="D113" s="658"/>
      <c r="E113" s="631"/>
      <c r="F113" s="631"/>
      <c r="G113" s="631"/>
      <c r="H113" s="631"/>
      <c r="I113" s="645"/>
      <c r="J113" s="645"/>
      <c r="K113" s="645"/>
      <c r="L113" s="645"/>
      <c r="M113" s="645"/>
      <c r="N113" s="645"/>
      <c r="O113" s="645"/>
      <c r="P113" s="646"/>
    </row>
    <row r="114" spans="1:16" ht="15.75" customHeight="1" x14ac:dyDescent="0.25">
      <c r="A114" s="631"/>
      <c r="B114" s="631"/>
      <c r="C114" s="631"/>
      <c r="D114" s="658" t="s">
        <v>342</v>
      </c>
      <c r="E114" s="665">
        <f>E115+E116</f>
        <v>19</v>
      </c>
      <c r="F114" s="666">
        <f>F115+F116</f>
        <v>570</v>
      </c>
      <c r="G114" s="660">
        <f>F114/F114*100</f>
        <v>100</v>
      </c>
      <c r="H114" s="631"/>
      <c r="I114" s="645"/>
      <c r="J114" s="645"/>
      <c r="K114" s="645"/>
      <c r="L114" s="645"/>
      <c r="M114" s="645"/>
      <c r="N114" s="645"/>
      <c r="O114" s="645"/>
      <c r="P114" s="646"/>
    </row>
    <row r="115" spans="1:16" ht="15.75" customHeight="1" x14ac:dyDescent="0.25">
      <c r="A115" s="631" t="s">
        <v>309</v>
      </c>
      <c r="B115" s="631" t="s">
        <v>310</v>
      </c>
      <c r="C115" s="631"/>
      <c r="D115" s="658" t="s">
        <v>112</v>
      </c>
      <c r="E115" s="660">
        <f>SUMIFS(E$9:E$105,A$9:A$105,A115,B$9:B$105,B115)</f>
        <v>10</v>
      </c>
      <c r="F115" s="631">
        <f>E115*30</f>
        <v>300</v>
      </c>
      <c r="G115" s="660">
        <f>F115/F114*100</f>
        <v>52.631578947368418</v>
      </c>
      <c r="H115" s="631"/>
      <c r="I115" s="645"/>
      <c r="J115" s="645"/>
      <c r="K115" s="645"/>
      <c r="L115" s="645"/>
      <c r="M115" s="645"/>
      <c r="N115" s="645"/>
      <c r="O115" s="645"/>
      <c r="P115" s="646"/>
    </row>
    <row r="116" spans="1:16" s="667" customFormat="1" ht="15.75" customHeight="1" x14ac:dyDescent="0.25">
      <c r="A116" s="631" t="s">
        <v>309</v>
      </c>
      <c r="B116" s="631" t="s">
        <v>316</v>
      </c>
      <c r="C116" s="631"/>
      <c r="D116" s="658" t="s">
        <v>341</v>
      </c>
      <c r="E116" s="660">
        <f>SUMIFS(E$9:E$105,A$9:A$105,A116,B$9:B$105,B116)</f>
        <v>9</v>
      </c>
      <c r="F116" s="631">
        <f>E116*30</f>
        <v>270</v>
      </c>
      <c r="G116" s="660">
        <f>F116/F114*100</f>
        <v>47.368421052631575</v>
      </c>
      <c r="H116" s="631"/>
      <c r="I116" s="645"/>
      <c r="J116" s="645"/>
      <c r="K116" s="645"/>
      <c r="L116" s="645"/>
      <c r="M116" s="645"/>
      <c r="N116" s="645"/>
      <c r="O116" s="645"/>
      <c r="P116" s="646"/>
    </row>
    <row r="117" spans="1:16" s="667" customFormat="1" ht="15.75" customHeight="1" x14ac:dyDescent="0.25">
      <c r="A117" s="631"/>
      <c r="B117" s="631"/>
      <c r="C117" s="631"/>
      <c r="D117" s="658"/>
      <c r="E117" s="631"/>
      <c r="F117" s="631"/>
      <c r="G117" s="660"/>
      <c r="H117" s="631"/>
      <c r="I117" s="645"/>
      <c r="J117" s="645"/>
      <c r="K117" s="645"/>
      <c r="L117" s="645"/>
      <c r="M117" s="645"/>
      <c r="N117" s="645"/>
      <c r="O117" s="645"/>
      <c r="P117" s="646"/>
    </row>
    <row r="118" spans="1:16" s="667" customFormat="1" ht="15.75" customHeight="1" x14ac:dyDescent="0.25">
      <c r="A118" s="631"/>
      <c r="B118" s="631"/>
      <c r="C118" s="631"/>
      <c r="D118" s="658" t="s">
        <v>343</v>
      </c>
      <c r="E118" s="665">
        <f>E119+E120</f>
        <v>161</v>
      </c>
      <c r="F118" s="666">
        <f>F119+F120</f>
        <v>4830</v>
      </c>
      <c r="G118" s="660">
        <f>F118/F118*100</f>
        <v>100</v>
      </c>
      <c r="H118" s="645"/>
      <c r="I118" s="645"/>
      <c r="J118" s="645"/>
      <c r="K118" s="645"/>
      <c r="L118" s="645"/>
      <c r="M118" s="645"/>
      <c r="N118" s="645"/>
      <c r="O118" s="645"/>
      <c r="P118" s="646"/>
    </row>
    <row r="119" spans="1:16" s="667" customFormat="1" ht="15.75" customHeight="1" x14ac:dyDescent="0.25">
      <c r="A119" s="631" t="s">
        <v>117</v>
      </c>
      <c r="B119" s="631" t="s">
        <v>310</v>
      </c>
      <c r="C119" s="631"/>
      <c r="D119" s="658" t="s">
        <v>112</v>
      </c>
      <c r="E119" s="660">
        <f>SUMIFS(E9:E105,A9:A105,A119,B9:B105,B119)</f>
        <v>117.5</v>
      </c>
      <c r="F119" s="631">
        <f>E119*30</f>
        <v>3525</v>
      </c>
      <c r="G119" s="645">
        <f>F119/F118*100</f>
        <v>72.981366459627324</v>
      </c>
      <c r="H119" s="645"/>
      <c r="I119" s="645"/>
      <c r="J119" s="645"/>
      <c r="K119" s="645"/>
      <c r="L119" s="645"/>
      <c r="M119" s="645"/>
      <c r="N119" s="645"/>
      <c r="O119" s="645"/>
      <c r="P119" s="646"/>
    </row>
    <row r="120" spans="1:16" s="667" customFormat="1" ht="15.75" customHeight="1" x14ac:dyDescent="0.25">
      <c r="A120" s="631" t="s">
        <v>117</v>
      </c>
      <c r="B120" s="631" t="s">
        <v>316</v>
      </c>
      <c r="C120" s="631"/>
      <c r="D120" s="658" t="s">
        <v>341</v>
      </c>
      <c r="E120" s="660">
        <f>SUMIFS(E9:E105,A9:A105,A120,B9:B105,B120)</f>
        <v>43.5</v>
      </c>
      <c r="F120" s="631">
        <f>E120*30</f>
        <v>1305</v>
      </c>
      <c r="G120" s="645">
        <f>F120/F118*100</f>
        <v>27.018633540372672</v>
      </c>
      <c r="H120" s="645"/>
      <c r="I120" s="645"/>
      <c r="J120" s="645"/>
      <c r="K120" s="645"/>
      <c r="L120" s="645"/>
      <c r="M120" s="645"/>
      <c r="N120" s="645"/>
      <c r="O120" s="645"/>
      <c r="P120" s="646"/>
    </row>
    <row r="121" spans="1:16" s="667" customFormat="1" ht="15.75" customHeight="1" x14ac:dyDescent="0.25">
      <c r="A121" s="631"/>
      <c r="B121" s="631"/>
      <c r="C121" s="631"/>
      <c r="D121" s="658"/>
      <c r="E121" s="660"/>
      <c r="F121" s="631"/>
      <c r="G121" s="645"/>
      <c r="H121" s="645"/>
      <c r="I121" s="645"/>
      <c r="J121" s="645"/>
      <c r="K121" s="645"/>
      <c r="L121" s="645"/>
      <c r="M121" s="645"/>
      <c r="N121" s="645"/>
      <c r="O121" s="645"/>
      <c r="P121" s="646"/>
    </row>
    <row r="122" spans="1:16" s="667" customFormat="1" ht="14.45" customHeight="1" x14ac:dyDescent="0.25">
      <c r="A122" s="631"/>
      <c r="B122" s="631"/>
      <c r="C122" s="1045" t="s">
        <v>364</v>
      </c>
      <c r="D122" s="1045"/>
      <c r="E122" s="1045"/>
      <c r="F122" s="1045"/>
      <c r="G122" s="1045"/>
      <c r="H122" s="1045"/>
      <c r="I122" s="1045"/>
      <c r="J122" s="1045"/>
      <c r="K122" s="1045"/>
      <c r="L122" s="1045"/>
      <c r="M122" s="1045"/>
      <c r="N122" s="1045"/>
      <c r="O122" s="1045"/>
      <c r="P122" s="1045"/>
    </row>
    <row r="123" spans="1:16" ht="14.45" customHeight="1" x14ac:dyDescent="0.25">
      <c r="A123" s="631"/>
      <c r="B123" s="631"/>
      <c r="C123" s="1046" t="s">
        <v>0</v>
      </c>
      <c r="D123" s="1047" t="s">
        <v>296</v>
      </c>
      <c r="E123" s="1048" t="s">
        <v>297</v>
      </c>
      <c r="F123" s="1050" t="s">
        <v>298</v>
      </c>
      <c r="G123" s="1050"/>
      <c r="H123" s="1050"/>
      <c r="I123" s="1050"/>
      <c r="J123" s="1050"/>
      <c r="K123" s="1010"/>
      <c r="L123" s="1048" t="s">
        <v>299</v>
      </c>
      <c r="M123" s="1048"/>
      <c r="N123" s="1048" t="s">
        <v>300</v>
      </c>
      <c r="O123" s="1048" t="s">
        <v>301</v>
      </c>
      <c r="P123" s="1048" t="s">
        <v>302</v>
      </c>
    </row>
    <row r="124" spans="1:16" ht="14.45" customHeight="1" x14ac:dyDescent="0.25">
      <c r="A124" s="631"/>
      <c r="B124" s="631"/>
      <c r="C124" s="1046"/>
      <c r="D124" s="1047"/>
      <c r="E124" s="1048"/>
      <c r="F124" s="1048" t="s">
        <v>9</v>
      </c>
      <c r="G124" s="1059" t="s">
        <v>303</v>
      </c>
      <c r="H124" s="1059"/>
      <c r="I124" s="1059"/>
      <c r="J124" s="1059"/>
      <c r="K124" s="1048" t="s">
        <v>304</v>
      </c>
      <c r="L124" s="1048"/>
      <c r="M124" s="1048"/>
      <c r="N124" s="1048"/>
      <c r="O124" s="1048"/>
      <c r="P124" s="1048"/>
    </row>
    <row r="125" spans="1:16" ht="14.45" customHeight="1" x14ac:dyDescent="0.25">
      <c r="A125" s="631"/>
      <c r="B125" s="631"/>
      <c r="C125" s="1046"/>
      <c r="D125" s="1047"/>
      <c r="E125" s="1048"/>
      <c r="F125" s="1010"/>
      <c r="G125" s="1048" t="s">
        <v>305</v>
      </c>
      <c r="H125" s="1050" t="s">
        <v>306</v>
      </c>
      <c r="I125" s="1010"/>
      <c r="J125" s="1010"/>
      <c r="K125" s="1010"/>
      <c r="L125" s="1048"/>
      <c r="M125" s="1048"/>
      <c r="N125" s="1048"/>
      <c r="O125" s="1048"/>
      <c r="P125" s="1048"/>
    </row>
    <row r="126" spans="1:16" ht="14.45" customHeight="1" x14ac:dyDescent="0.25">
      <c r="A126" s="631"/>
      <c r="B126" s="631"/>
      <c r="C126" s="1046"/>
      <c r="D126" s="1047"/>
      <c r="E126" s="1048"/>
      <c r="F126" s="1010"/>
      <c r="G126" s="1060"/>
      <c r="H126" s="1048" t="s">
        <v>15</v>
      </c>
      <c r="I126" s="1048" t="s">
        <v>307</v>
      </c>
      <c r="J126" s="1048" t="s">
        <v>308</v>
      </c>
      <c r="K126" s="1010"/>
      <c r="L126" s="1048"/>
      <c r="M126" s="1048"/>
      <c r="N126" s="1048"/>
      <c r="O126" s="1048"/>
      <c r="P126" s="1048"/>
    </row>
    <row r="127" spans="1:16" ht="14.45" customHeight="1" x14ac:dyDescent="0.25">
      <c r="A127" s="631"/>
      <c r="B127" s="631"/>
      <c r="C127" s="1046"/>
      <c r="D127" s="1047"/>
      <c r="E127" s="1048"/>
      <c r="F127" s="1010"/>
      <c r="G127" s="1060"/>
      <c r="H127" s="1048"/>
      <c r="I127" s="1048"/>
      <c r="J127" s="1048"/>
      <c r="K127" s="1010"/>
      <c r="L127" s="1048"/>
      <c r="M127" s="1048"/>
      <c r="N127" s="1048"/>
      <c r="O127" s="1048"/>
      <c r="P127" s="1048"/>
    </row>
    <row r="128" spans="1:16" ht="14.45" customHeight="1" x14ac:dyDescent="0.25">
      <c r="A128" s="631"/>
      <c r="B128" s="631"/>
      <c r="C128" s="1046"/>
      <c r="D128" s="1047"/>
      <c r="E128" s="1048"/>
      <c r="F128" s="1010"/>
      <c r="G128" s="1060"/>
      <c r="H128" s="1048"/>
      <c r="I128" s="1048"/>
      <c r="J128" s="1048"/>
      <c r="K128" s="1010"/>
      <c r="L128" s="1048"/>
      <c r="M128" s="1048"/>
      <c r="N128" s="1048"/>
      <c r="O128" s="1048"/>
      <c r="P128" s="1048"/>
    </row>
    <row r="129" spans="1:18" ht="14.45" customHeight="1" x14ac:dyDescent="0.25">
      <c r="A129" s="631"/>
      <c r="B129" s="631"/>
      <c r="C129" s="1046"/>
      <c r="D129" s="1047"/>
      <c r="E129" s="1048"/>
      <c r="F129" s="1010"/>
      <c r="G129" s="1060"/>
      <c r="H129" s="1048"/>
      <c r="I129" s="1048"/>
      <c r="J129" s="1048"/>
      <c r="K129" s="1010"/>
      <c r="L129" s="1048"/>
      <c r="M129" s="1048"/>
      <c r="N129" s="1048"/>
      <c r="O129" s="1048"/>
      <c r="P129" s="1048"/>
    </row>
    <row r="130" spans="1:18" ht="14.45" customHeight="1" x14ac:dyDescent="0.25">
      <c r="A130" s="631" t="s">
        <v>309</v>
      </c>
      <c r="B130" s="631" t="s">
        <v>310</v>
      </c>
      <c r="C130" s="684">
        <v>1</v>
      </c>
      <c r="D130" s="633" t="s">
        <v>345</v>
      </c>
      <c r="E130" s="634">
        <v>6</v>
      </c>
      <c r="F130" s="29">
        <f>E130*30</f>
        <v>180</v>
      </c>
      <c r="G130" s="28">
        <f>SUM(H130:J130)</f>
        <v>0</v>
      </c>
      <c r="H130" s="29"/>
      <c r="I130" s="29"/>
      <c r="J130" s="29"/>
      <c r="K130" s="28"/>
      <c r="L130" s="1044"/>
      <c r="M130" s="1044"/>
      <c r="N130" s="684"/>
      <c r="O130" s="637"/>
      <c r="P130" s="638"/>
      <c r="Q130" s="631"/>
      <c r="R130" s="631"/>
    </row>
    <row r="131" spans="1:18" ht="14.45" customHeight="1" x14ac:dyDescent="0.25">
      <c r="A131" s="631" t="s">
        <v>309</v>
      </c>
      <c r="B131" s="631" t="s">
        <v>310</v>
      </c>
      <c r="C131" s="684">
        <v>2</v>
      </c>
      <c r="D131" s="633" t="s">
        <v>365</v>
      </c>
      <c r="E131" s="634">
        <v>6</v>
      </c>
      <c r="F131" s="29">
        <f>E131*30</f>
        <v>180</v>
      </c>
      <c r="G131" s="28"/>
      <c r="H131" s="29"/>
      <c r="I131" s="29"/>
      <c r="J131" s="29"/>
      <c r="K131" s="28"/>
      <c r="L131" s="1044"/>
      <c r="M131" s="1044"/>
      <c r="N131" s="684"/>
      <c r="O131" s="637"/>
      <c r="P131" s="638"/>
      <c r="Q131" s="631"/>
      <c r="R131" s="631"/>
    </row>
    <row r="132" spans="1:18" ht="14.45" customHeight="1" x14ac:dyDescent="0.25">
      <c r="A132" s="631" t="s">
        <v>309</v>
      </c>
      <c r="B132" s="631" t="s">
        <v>310</v>
      </c>
      <c r="C132" s="684">
        <v>3</v>
      </c>
      <c r="D132" s="633" t="s">
        <v>366</v>
      </c>
      <c r="E132" s="634">
        <v>3</v>
      </c>
      <c r="F132" s="29">
        <f>E132*30</f>
        <v>90</v>
      </c>
      <c r="G132" s="28"/>
      <c r="H132" s="29"/>
      <c r="I132" s="29"/>
      <c r="J132" s="29"/>
      <c r="K132" s="28"/>
      <c r="L132" s="1044"/>
      <c r="M132" s="1044"/>
      <c r="N132" s="684"/>
      <c r="O132" s="637"/>
      <c r="P132" s="638"/>
      <c r="Q132" s="631"/>
      <c r="R132" s="631"/>
    </row>
    <row r="133" spans="1:18" ht="14.45" customHeight="1" x14ac:dyDescent="0.25">
      <c r="A133" s="631" t="s">
        <v>309</v>
      </c>
      <c r="B133" s="631" t="s">
        <v>310</v>
      </c>
      <c r="C133" s="684">
        <v>4</v>
      </c>
      <c r="D133" s="633" t="s">
        <v>346</v>
      </c>
      <c r="E133" s="634">
        <v>3</v>
      </c>
      <c r="F133" s="29">
        <f>E133*30</f>
        <v>90</v>
      </c>
      <c r="G133" s="28"/>
      <c r="H133" s="29"/>
      <c r="I133" s="29"/>
      <c r="J133" s="29"/>
      <c r="K133" s="28"/>
      <c r="L133" s="1044"/>
      <c r="M133" s="1044"/>
      <c r="N133" s="684"/>
      <c r="O133" s="637"/>
      <c r="P133" s="638"/>
      <c r="Q133" s="631"/>
      <c r="R133" s="631"/>
    </row>
    <row r="134" spans="1:18" ht="14.45" customHeight="1" x14ac:dyDescent="0.25">
      <c r="A134" s="631" t="s">
        <v>309</v>
      </c>
      <c r="B134" s="631" t="s">
        <v>310</v>
      </c>
      <c r="C134" s="684">
        <v>5</v>
      </c>
      <c r="D134" s="633" t="s">
        <v>56</v>
      </c>
      <c r="E134" s="634">
        <v>2</v>
      </c>
      <c r="F134" s="635">
        <f>E134*30</f>
        <v>60</v>
      </c>
      <c r="G134" s="635"/>
      <c r="H134" s="29"/>
      <c r="I134" s="29"/>
      <c r="J134" s="29"/>
      <c r="K134" s="28"/>
      <c r="L134" s="1044"/>
      <c r="M134" s="1044"/>
      <c r="N134" s="684"/>
      <c r="O134" s="637"/>
      <c r="P134" s="638"/>
      <c r="Q134" s="631"/>
      <c r="R134" s="631"/>
    </row>
    <row r="135" spans="1:18" ht="14.45" customHeight="1" x14ac:dyDescent="0.25">
      <c r="A135" s="631" t="s">
        <v>309</v>
      </c>
      <c r="B135" s="631" t="s">
        <v>310</v>
      </c>
      <c r="C135" s="684">
        <v>6</v>
      </c>
      <c r="D135" s="633" t="s">
        <v>344</v>
      </c>
      <c r="E135" s="634">
        <v>3</v>
      </c>
      <c r="F135" s="29">
        <f t="shared" ref="F135:F145" si="57">E135*30</f>
        <v>90</v>
      </c>
      <c r="G135" s="28"/>
      <c r="H135" s="28"/>
      <c r="I135" s="28"/>
      <c r="J135" s="28"/>
      <c r="K135" s="28"/>
      <c r="L135" s="1044"/>
      <c r="M135" s="1044"/>
      <c r="N135" s="684"/>
      <c r="O135" s="637"/>
      <c r="P135" s="638"/>
      <c r="Q135" s="631"/>
      <c r="R135" s="631"/>
    </row>
    <row r="136" spans="1:18" ht="14.45" customHeight="1" x14ac:dyDescent="0.25">
      <c r="A136" s="631" t="s">
        <v>309</v>
      </c>
      <c r="B136" s="631" t="s">
        <v>310</v>
      </c>
      <c r="C136" s="684">
        <v>7</v>
      </c>
      <c r="D136" s="633" t="s">
        <v>367</v>
      </c>
      <c r="E136" s="634">
        <v>4</v>
      </c>
      <c r="F136" s="635">
        <f>E136*30</f>
        <v>120</v>
      </c>
      <c r="G136" s="635"/>
      <c r="H136" s="29"/>
      <c r="I136" s="29"/>
      <c r="J136" s="29"/>
      <c r="K136" s="28"/>
      <c r="L136" s="1044"/>
      <c r="M136" s="1044"/>
      <c r="N136" s="684"/>
      <c r="O136" s="637"/>
      <c r="P136" s="638"/>
      <c r="Q136" s="631"/>
      <c r="R136" s="631"/>
    </row>
    <row r="137" spans="1:18" ht="14.45" customHeight="1" x14ac:dyDescent="0.25">
      <c r="A137" s="631" t="s">
        <v>309</v>
      </c>
      <c r="B137" s="631" t="s">
        <v>310</v>
      </c>
      <c r="C137" s="684">
        <v>8</v>
      </c>
      <c r="D137" s="633" t="s">
        <v>347</v>
      </c>
      <c r="E137" s="634">
        <v>3</v>
      </c>
      <c r="F137" s="29">
        <f>E137*30</f>
        <v>90</v>
      </c>
      <c r="G137" s="28"/>
      <c r="H137" s="686"/>
      <c r="I137" s="686"/>
      <c r="J137" s="686"/>
      <c r="K137" s="28"/>
      <c r="L137" s="1044"/>
      <c r="M137" s="1044"/>
      <c r="N137" s="684"/>
      <c r="O137" s="637"/>
      <c r="P137" s="638"/>
      <c r="Q137" s="631"/>
      <c r="R137" s="631"/>
    </row>
    <row r="138" spans="1:18" ht="14.45" customHeight="1" x14ac:dyDescent="0.25">
      <c r="A138" s="631" t="s">
        <v>117</v>
      </c>
      <c r="B138" s="631" t="s">
        <v>310</v>
      </c>
      <c r="C138" s="684">
        <v>9</v>
      </c>
      <c r="D138" s="633" t="s">
        <v>54</v>
      </c>
      <c r="E138" s="634">
        <v>3</v>
      </c>
      <c r="F138" s="635">
        <f>E138*30</f>
        <v>90</v>
      </c>
      <c r="G138" s="635"/>
      <c r="H138" s="29"/>
      <c r="I138" s="29"/>
      <c r="J138" s="29"/>
      <c r="K138" s="28"/>
      <c r="L138" s="1044"/>
      <c r="M138" s="1044"/>
      <c r="N138" s="684"/>
      <c r="O138" s="637"/>
      <c r="P138" s="638"/>
      <c r="Q138" s="631"/>
      <c r="R138" s="631"/>
    </row>
    <row r="139" spans="1:18" ht="14.45" customHeight="1" x14ac:dyDescent="0.25">
      <c r="A139" s="631" t="s">
        <v>117</v>
      </c>
      <c r="B139" s="631" t="s">
        <v>310</v>
      </c>
      <c r="C139" s="684">
        <v>10</v>
      </c>
      <c r="D139" s="633" t="s">
        <v>175</v>
      </c>
      <c r="E139" s="634">
        <v>3</v>
      </c>
      <c r="F139" s="29">
        <f>E139*30</f>
        <v>90</v>
      </c>
      <c r="G139" s="28"/>
      <c r="H139" s="29"/>
      <c r="I139" s="29"/>
      <c r="J139" s="29"/>
      <c r="K139" s="28"/>
      <c r="L139" s="1044"/>
      <c r="M139" s="1044"/>
      <c r="N139" s="684"/>
      <c r="O139" s="637"/>
      <c r="P139" s="638"/>
      <c r="Q139" s="631"/>
      <c r="R139" s="631"/>
    </row>
    <row r="140" spans="1:18" ht="14.45" customHeight="1" x14ac:dyDescent="0.25">
      <c r="A140" s="631" t="s">
        <v>117</v>
      </c>
      <c r="B140" s="631" t="s">
        <v>310</v>
      </c>
      <c r="C140" s="684">
        <v>11</v>
      </c>
      <c r="D140" s="633" t="s">
        <v>194</v>
      </c>
      <c r="E140" s="634">
        <v>1</v>
      </c>
      <c r="F140" s="29">
        <f t="shared" si="57"/>
        <v>30</v>
      </c>
      <c r="G140" s="28"/>
      <c r="H140" s="29"/>
      <c r="I140" s="29"/>
      <c r="J140" s="29"/>
      <c r="K140" s="28"/>
      <c r="L140" s="1044"/>
      <c r="M140" s="1044"/>
      <c r="N140" s="684"/>
      <c r="O140" s="637"/>
      <c r="P140" s="638"/>
      <c r="Q140" s="631"/>
      <c r="R140" s="631"/>
    </row>
    <row r="141" spans="1:18" ht="14.45" customHeight="1" x14ac:dyDescent="0.25">
      <c r="A141" s="631" t="s">
        <v>117</v>
      </c>
      <c r="B141" s="631" t="s">
        <v>310</v>
      </c>
      <c r="C141" s="684">
        <v>12</v>
      </c>
      <c r="D141" s="633" t="s">
        <v>325</v>
      </c>
      <c r="E141" s="634">
        <v>4.5</v>
      </c>
      <c r="F141" s="29">
        <f>E141*30</f>
        <v>135</v>
      </c>
      <c r="G141" s="635"/>
      <c r="H141" s="635"/>
      <c r="I141" s="636"/>
      <c r="J141" s="636"/>
      <c r="K141" s="28"/>
      <c r="L141" s="1044"/>
      <c r="M141" s="1044"/>
      <c r="N141" s="684"/>
      <c r="O141" s="637"/>
      <c r="P141" s="638"/>
      <c r="Q141" s="631"/>
      <c r="R141" s="631"/>
    </row>
    <row r="142" spans="1:18" ht="14.45" customHeight="1" x14ac:dyDescent="0.25">
      <c r="A142" s="631" t="s">
        <v>117</v>
      </c>
      <c r="B142" s="631" t="s">
        <v>316</v>
      </c>
      <c r="C142" s="684">
        <v>13</v>
      </c>
      <c r="D142" s="633" t="s">
        <v>317</v>
      </c>
      <c r="E142" s="639">
        <v>6.5</v>
      </c>
      <c r="F142" s="684">
        <f>E142*30</f>
        <v>195</v>
      </c>
      <c r="G142" s="28"/>
      <c r="H142" s="684"/>
      <c r="I142" s="684"/>
      <c r="J142" s="684"/>
      <c r="K142" s="684"/>
      <c r="L142" s="1044"/>
      <c r="M142" s="1044"/>
      <c r="N142" s="684"/>
      <c r="O142" s="637"/>
      <c r="P142" s="638"/>
      <c r="Q142" s="631"/>
      <c r="R142" s="631"/>
    </row>
    <row r="143" spans="1:18" ht="14.45" customHeight="1" x14ac:dyDescent="0.25">
      <c r="A143" s="631" t="s">
        <v>117</v>
      </c>
      <c r="B143" s="631" t="s">
        <v>316</v>
      </c>
      <c r="C143" s="684">
        <v>14</v>
      </c>
      <c r="D143" s="633" t="s">
        <v>314</v>
      </c>
      <c r="E143" s="634">
        <v>3</v>
      </c>
      <c r="F143" s="635">
        <f t="shared" si="57"/>
        <v>90</v>
      </c>
      <c r="G143" s="635"/>
      <c r="H143" s="29"/>
      <c r="I143" s="29"/>
      <c r="J143" s="29"/>
      <c r="K143" s="28"/>
      <c r="L143" s="1044"/>
      <c r="M143" s="1044"/>
      <c r="N143" s="684"/>
      <c r="O143" s="637"/>
      <c r="P143" s="638"/>
      <c r="Q143" s="631"/>
      <c r="R143" s="631"/>
    </row>
    <row r="144" spans="1:18" ht="14.45" customHeight="1" x14ac:dyDescent="0.25">
      <c r="A144" s="631" t="s">
        <v>117</v>
      </c>
      <c r="B144" s="631" t="s">
        <v>316</v>
      </c>
      <c r="C144" s="684">
        <v>15</v>
      </c>
      <c r="D144" s="633" t="s">
        <v>315</v>
      </c>
      <c r="E144" s="634">
        <v>6</v>
      </c>
      <c r="F144" s="635">
        <f t="shared" si="57"/>
        <v>180</v>
      </c>
      <c r="G144" s="635"/>
      <c r="H144" s="29"/>
      <c r="I144" s="29"/>
      <c r="J144" s="29"/>
      <c r="K144" s="28"/>
      <c r="L144" s="1044"/>
      <c r="M144" s="1044"/>
      <c r="N144" s="684"/>
      <c r="O144" s="637"/>
      <c r="P144" s="638"/>
      <c r="Q144" s="631"/>
      <c r="R144" s="631"/>
    </row>
    <row r="145" spans="1:18" ht="14.45" customHeight="1" x14ac:dyDescent="0.25">
      <c r="A145" s="631" t="s">
        <v>117</v>
      </c>
      <c r="B145" s="631" t="s">
        <v>316</v>
      </c>
      <c r="C145" s="684">
        <v>16</v>
      </c>
      <c r="D145" s="633" t="s">
        <v>321</v>
      </c>
      <c r="E145" s="634">
        <v>3</v>
      </c>
      <c r="F145" s="635">
        <f t="shared" si="57"/>
        <v>90</v>
      </c>
      <c r="G145" s="635"/>
      <c r="H145" s="29"/>
      <c r="I145" s="29"/>
      <c r="J145" s="29"/>
      <c r="K145" s="28"/>
      <c r="L145" s="1044"/>
      <c r="M145" s="1044"/>
      <c r="N145" s="684"/>
      <c r="O145" s="637"/>
      <c r="P145" s="638"/>
      <c r="Q145" s="631"/>
      <c r="R145" s="631"/>
    </row>
    <row r="146" spans="1:18" ht="14.45" customHeight="1" x14ac:dyDescent="0.25">
      <c r="A146" s="631"/>
      <c r="B146" s="631"/>
      <c r="C146" s="684"/>
      <c r="D146" s="640" t="s">
        <v>14</v>
      </c>
      <c r="E146" s="680">
        <f>SUM(E130:E145)</f>
        <v>60</v>
      </c>
      <c r="F146" s="685">
        <f>SUM(F130:F145)</f>
        <v>1800</v>
      </c>
      <c r="G146" s="653">
        <f t="shared" ref="G146:L146" si="58">SUM(G140:G145)</f>
        <v>0</v>
      </c>
      <c r="H146" s="653">
        <f t="shared" si="58"/>
        <v>0</v>
      </c>
      <c r="I146" s="653">
        <f t="shared" si="58"/>
        <v>0</v>
      </c>
      <c r="J146" s="653">
        <f t="shared" si="58"/>
        <v>0</v>
      </c>
      <c r="K146" s="653">
        <f t="shared" si="58"/>
        <v>0</v>
      </c>
      <c r="L146" s="1075">
        <f t="shared" si="58"/>
        <v>0</v>
      </c>
      <c r="M146" s="1075"/>
      <c r="N146" s="653">
        <f>SUM(N140:N145)</f>
        <v>0</v>
      </c>
      <c r="O146" s="653"/>
      <c r="P146" s="652"/>
    </row>
    <row r="147" spans="1:18" s="667" customFormat="1" ht="15.75" customHeight="1" x14ac:dyDescent="0.25">
      <c r="A147" s="631"/>
      <c r="B147" s="631"/>
      <c r="C147" s="631"/>
      <c r="D147" s="658"/>
      <c r="E147" s="660"/>
      <c r="F147" s="631"/>
      <c r="G147" s="645"/>
      <c r="H147" s="645"/>
      <c r="I147" s="645"/>
      <c r="J147" s="645"/>
      <c r="K147" s="645"/>
      <c r="L147" s="645"/>
      <c r="M147" s="645"/>
      <c r="N147" s="645"/>
      <c r="O147" s="645"/>
      <c r="P147" s="646"/>
    </row>
    <row r="148" spans="1:18" s="667" customFormat="1" ht="15.75" customHeight="1" x14ac:dyDescent="0.25">
      <c r="A148" s="631"/>
      <c r="B148" s="631"/>
      <c r="C148" s="631"/>
      <c r="D148" s="658"/>
      <c r="E148" s="660"/>
      <c r="F148" s="631"/>
      <c r="G148" s="645"/>
      <c r="H148" s="645"/>
      <c r="I148" s="645"/>
      <c r="J148" s="645"/>
      <c r="K148" s="645"/>
      <c r="L148" s="645"/>
      <c r="M148" s="645"/>
      <c r="N148" s="645"/>
      <c r="O148" s="645"/>
      <c r="P148" s="646"/>
    </row>
    <row r="149" spans="1:18" s="667" customFormat="1" ht="15.75" customHeight="1" x14ac:dyDescent="0.25">
      <c r="A149" s="631"/>
      <c r="B149" s="631"/>
      <c r="C149" s="631"/>
      <c r="D149" s="658"/>
      <c r="E149" s="660"/>
      <c r="F149" s="631"/>
      <c r="G149" s="645"/>
      <c r="H149" s="645"/>
      <c r="I149" s="645"/>
      <c r="J149" s="645"/>
      <c r="K149" s="645"/>
      <c r="L149" s="645"/>
      <c r="M149" s="645"/>
      <c r="N149" s="645"/>
      <c r="O149" s="645"/>
      <c r="P149" s="646"/>
    </row>
    <row r="150" spans="1:18" s="667" customFormat="1" ht="15.75" customHeight="1" x14ac:dyDescent="0.25">
      <c r="A150" s="631"/>
      <c r="B150" s="631"/>
      <c r="C150" s="631"/>
      <c r="D150" s="658"/>
      <c r="E150" s="660"/>
      <c r="F150" s="631"/>
      <c r="G150" s="645"/>
      <c r="H150" s="645"/>
      <c r="I150" s="645"/>
      <c r="J150" s="645"/>
      <c r="K150" s="645"/>
      <c r="L150" s="645"/>
      <c r="M150" s="645"/>
      <c r="N150" s="645"/>
      <c r="O150" s="645"/>
      <c r="P150" s="646"/>
    </row>
  </sheetData>
  <mergeCells count="158">
    <mergeCell ref="L146:M146"/>
    <mergeCell ref="L14:M14"/>
    <mergeCell ref="L138:M138"/>
    <mergeCell ref="L134:M134"/>
    <mergeCell ref="L136:M136"/>
    <mergeCell ref="L141:M141"/>
    <mergeCell ref="L142:M142"/>
    <mergeCell ref="L137:M137"/>
    <mergeCell ref="L143:M143"/>
    <mergeCell ref="L144:M144"/>
    <mergeCell ref="L145:M145"/>
    <mergeCell ref="L130:M130"/>
    <mergeCell ref="L135:M135"/>
    <mergeCell ref="L132:M132"/>
    <mergeCell ref="L133:M133"/>
    <mergeCell ref="L140:M140"/>
    <mergeCell ref="L139:M139"/>
    <mergeCell ref="L87:M87"/>
    <mergeCell ref="C89:P89"/>
    <mergeCell ref="C90:C96"/>
    <mergeCell ref="G124:J124"/>
    <mergeCell ref="K124:K129"/>
    <mergeCell ref="G125:G129"/>
    <mergeCell ref="H125:J125"/>
    <mergeCell ref="H126:H129"/>
    <mergeCell ref="I126:I129"/>
    <mergeCell ref="J126:J129"/>
    <mergeCell ref="C122:P122"/>
    <mergeCell ref="C123:C129"/>
    <mergeCell ref="D123:D129"/>
    <mergeCell ref="E123:E129"/>
    <mergeCell ref="F123:K123"/>
    <mergeCell ref="L123:M129"/>
    <mergeCell ref="N123:N129"/>
    <mergeCell ref="O123:O129"/>
    <mergeCell ref="P123:P129"/>
    <mergeCell ref="F124:F129"/>
    <mergeCell ref="L81:M81"/>
    <mergeCell ref="L85:M85"/>
    <mergeCell ref="L86:M86"/>
    <mergeCell ref="P90:P96"/>
    <mergeCell ref="F91:F96"/>
    <mergeCell ref="G91:J91"/>
    <mergeCell ref="K91:K96"/>
    <mergeCell ref="G92:G96"/>
    <mergeCell ref="H92:J92"/>
    <mergeCell ref="H93:H96"/>
    <mergeCell ref="I93:I96"/>
    <mergeCell ref="J93:J96"/>
    <mergeCell ref="D90:D96"/>
    <mergeCell ref="E90:E96"/>
    <mergeCell ref="F90:K90"/>
    <mergeCell ref="L90:M95"/>
    <mergeCell ref="N90:N96"/>
    <mergeCell ref="O90:O96"/>
    <mergeCell ref="L83:M83"/>
    <mergeCell ref="L82:M82"/>
    <mergeCell ref="L84:M84"/>
    <mergeCell ref="G75:J75"/>
    <mergeCell ref="K75:K80"/>
    <mergeCell ref="G76:G80"/>
    <mergeCell ref="H76:J76"/>
    <mergeCell ref="H77:H80"/>
    <mergeCell ref="I77:I80"/>
    <mergeCell ref="J77:J80"/>
    <mergeCell ref="C73:P73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F54:F58"/>
    <mergeCell ref="G54:J54"/>
    <mergeCell ref="K54:K58"/>
    <mergeCell ref="G55:G58"/>
    <mergeCell ref="H55:J55"/>
    <mergeCell ref="H56:H58"/>
    <mergeCell ref="I56:I58"/>
    <mergeCell ref="J56:J58"/>
    <mergeCell ref="L46:M46"/>
    <mergeCell ref="L47:M47"/>
    <mergeCell ref="L49:M49"/>
    <mergeCell ref="L45:M45"/>
    <mergeCell ref="L44:M44"/>
    <mergeCell ref="G39:J39"/>
    <mergeCell ref="K39:K43"/>
    <mergeCell ref="G40:G43"/>
    <mergeCell ref="H40:J40"/>
    <mergeCell ref="H41:H43"/>
    <mergeCell ref="I41:I43"/>
    <mergeCell ref="J41:J43"/>
    <mergeCell ref="L48:M48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31:M131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2:M12"/>
    <mergeCell ref="L15:M15"/>
    <mergeCell ref="G3:J3"/>
    <mergeCell ref="K3:K8"/>
    <mergeCell ref="G4:G8"/>
    <mergeCell ref="H4:J4"/>
    <mergeCell ref="H5:H8"/>
    <mergeCell ref="I5:I8"/>
    <mergeCell ref="J5:J8"/>
    <mergeCell ref="L13:M13"/>
  </mergeCells>
  <pageMargins left="0.39370078740157483" right="0.39370078740157483" top="0.19685039370078741" bottom="0.19685039370078741" header="0.31496062992125984" footer="0.31496062992125984"/>
  <pageSetup paperSize="9" scale="98" orientation="landscape" r:id="rId1"/>
  <rowBreaks count="2" manualBreakCount="2">
    <brk id="36" max="16383" man="1"/>
    <brk id="72" max="16383" man="1"/>
  </rowBreaks>
  <ignoredErrors>
    <ignoredError sqref="L32 M60 L6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topLeftCell="D93" zoomScale="120" zoomScaleNormal="120" zoomScaleSheetLayoutView="100" workbookViewId="0">
      <selection activeCell="D97" sqref="D97"/>
    </sheetView>
  </sheetViews>
  <sheetFormatPr defaultColWidth="9.140625" defaultRowHeight="15" x14ac:dyDescent="0.25"/>
  <cols>
    <col min="1" max="2" width="5.7109375" style="668" customWidth="1"/>
    <col min="3" max="3" width="3.7109375" style="668" customWidth="1"/>
    <col min="4" max="4" width="52.5703125" style="669" customWidth="1"/>
    <col min="5" max="5" width="6.140625" style="667" hidden="1" customWidth="1"/>
    <col min="6" max="6" width="6.28515625" style="667" hidden="1" customWidth="1"/>
    <col min="7" max="7" width="5.7109375" style="667" hidden="1" customWidth="1"/>
    <col min="8" max="10" width="5.7109375" style="667" customWidth="1"/>
    <col min="11" max="11" width="5.7109375" style="667" hidden="1" customWidth="1"/>
    <col min="12" max="12" width="4.7109375" style="667" customWidth="1"/>
    <col min="13" max="13" width="3.7109375" style="667" customWidth="1"/>
    <col min="14" max="14" width="5.7109375" style="667" customWidth="1"/>
    <col min="15" max="15" width="6.28515625" style="667" hidden="1" customWidth="1"/>
    <col min="16" max="16" width="7.7109375" style="251" customWidth="1"/>
    <col min="17" max="17" width="26.28515625" style="251" customWidth="1"/>
    <col min="18" max="256" width="9.140625" style="251"/>
    <col min="257" max="258" width="5.7109375" style="251" customWidth="1"/>
    <col min="259" max="259" width="3.7109375" style="251" customWidth="1"/>
    <col min="260" max="260" width="51.85546875" style="251" customWidth="1"/>
    <col min="261" max="262" width="6.7109375" style="251" customWidth="1"/>
    <col min="263" max="267" width="6.28515625" style="251" customWidth="1"/>
    <col min="268" max="269" width="4.7109375" style="251" customWidth="1"/>
    <col min="270" max="271" width="6.28515625" style="251" customWidth="1"/>
    <col min="272" max="272" width="7.7109375" style="251" customWidth="1"/>
    <col min="273" max="512" width="9.140625" style="251"/>
    <col min="513" max="514" width="5.7109375" style="251" customWidth="1"/>
    <col min="515" max="515" width="3.7109375" style="251" customWidth="1"/>
    <col min="516" max="516" width="51.85546875" style="251" customWidth="1"/>
    <col min="517" max="518" width="6.7109375" style="251" customWidth="1"/>
    <col min="519" max="523" width="6.28515625" style="251" customWidth="1"/>
    <col min="524" max="525" width="4.7109375" style="251" customWidth="1"/>
    <col min="526" max="527" width="6.28515625" style="251" customWidth="1"/>
    <col min="528" max="528" width="7.7109375" style="251" customWidth="1"/>
    <col min="529" max="768" width="9.140625" style="251"/>
    <col min="769" max="770" width="5.7109375" style="251" customWidth="1"/>
    <col min="771" max="771" width="3.7109375" style="251" customWidth="1"/>
    <col min="772" max="772" width="51.85546875" style="251" customWidth="1"/>
    <col min="773" max="774" width="6.7109375" style="251" customWidth="1"/>
    <col min="775" max="779" width="6.28515625" style="251" customWidth="1"/>
    <col min="780" max="781" width="4.7109375" style="251" customWidth="1"/>
    <col min="782" max="783" width="6.28515625" style="251" customWidth="1"/>
    <col min="784" max="784" width="7.7109375" style="251" customWidth="1"/>
    <col min="785" max="1024" width="9.140625" style="251"/>
    <col min="1025" max="1026" width="5.7109375" style="251" customWidth="1"/>
    <col min="1027" max="1027" width="3.7109375" style="251" customWidth="1"/>
    <col min="1028" max="1028" width="51.85546875" style="251" customWidth="1"/>
    <col min="1029" max="1030" width="6.7109375" style="251" customWidth="1"/>
    <col min="1031" max="1035" width="6.28515625" style="251" customWidth="1"/>
    <col min="1036" max="1037" width="4.7109375" style="251" customWidth="1"/>
    <col min="1038" max="1039" width="6.28515625" style="251" customWidth="1"/>
    <col min="1040" max="1040" width="7.7109375" style="251" customWidth="1"/>
    <col min="1041" max="1280" width="9.140625" style="251"/>
    <col min="1281" max="1282" width="5.7109375" style="251" customWidth="1"/>
    <col min="1283" max="1283" width="3.7109375" style="251" customWidth="1"/>
    <col min="1284" max="1284" width="51.85546875" style="251" customWidth="1"/>
    <col min="1285" max="1286" width="6.7109375" style="251" customWidth="1"/>
    <col min="1287" max="1291" width="6.28515625" style="251" customWidth="1"/>
    <col min="1292" max="1293" width="4.7109375" style="251" customWidth="1"/>
    <col min="1294" max="1295" width="6.28515625" style="251" customWidth="1"/>
    <col min="1296" max="1296" width="7.7109375" style="251" customWidth="1"/>
    <col min="1297" max="1536" width="9.140625" style="251"/>
    <col min="1537" max="1538" width="5.7109375" style="251" customWidth="1"/>
    <col min="1539" max="1539" width="3.7109375" style="251" customWidth="1"/>
    <col min="1540" max="1540" width="51.85546875" style="251" customWidth="1"/>
    <col min="1541" max="1542" width="6.7109375" style="251" customWidth="1"/>
    <col min="1543" max="1547" width="6.28515625" style="251" customWidth="1"/>
    <col min="1548" max="1549" width="4.7109375" style="251" customWidth="1"/>
    <col min="1550" max="1551" width="6.28515625" style="251" customWidth="1"/>
    <col min="1552" max="1552" width="7.7109375" style="251" customWidth="1"/>
    <col min="1553" max="1792" width="9.140625" style="251"/>
    <col min="1793" max="1794" width="5.7109375" style="251" customWidth="1"/>
    <col min="1795" max="1795" width="3.7109375" style="251" customWidth="1"/>
    <col min="1796" max="1796" width="51.85546875" style="251" customWidth="1"/>
    <col min="1797" max="1798" width="6.7109375" style="251" customWidth="1"/>
    <col min="1799" max="1803" width="6.28515625" style="251" customWidth="1"/>
    <col min="1804" max="1805" width="4.7109375" style="251" customWidth="1"/>
    <col min="1806" max="1807" width="6.28515625" style="251" customWidth="1"/>
    <col min="1808" max="1808" width="7.7109375" style="251" customWidth="1"/>
    <col min="1809" max="2048" width="9.140625" style="251"/>
    <col min="2049" max="2050" width="5.7109375" style="251" customWidth="1"/>
    <col min="2051" max="2051" width="3.7109375" style="251" customWidth="1"/>
    <col min="2052" max="2052" width="51.85546875" style="251" customWidth="1"/>
    <col min="2053" max="2054" width="6.7109375" style="251" customWidth="1"/>
    <col min="2055" max="2059" width="6.28515625" style="251" customWidth="1"/>
    <col min="2060" max="2061" width="4.7109375" style="251" customWidth="1"/>
    <col min="2062" max="2063" width="6.28515625" style="251" customWidth="1"/>
    <col min="2064" max="2064" width="7.7109375" style="251" customWidth="1"/>
    <col min="2065" max="2304" width="9.140625" style="251"/>
    <col min="2305" max="2306" width="5.7109375" style="251" customWidth="1"/>
    <col min="2307" max="2307" width="3.7109375" style="251" customWidth="1"/>
    <col min="2308" max="2308" width="51.85546875" style="251" customWidth="1"/>
    <col min="2309" max="2310" width="6.7109375" style="251" customWidth="1"/>
    <col min="2311" max="2315" width="6.28515625" style="251" customWidth="1"/>
    <col min="2316" max="2317" width="4.7109375" style="251" customWidth="1"/>
    <col min="2318" max="2319" width="6.28515625" style="251" customWidth="1"/>
    <col min="2320" max="2320" width="7.7109375" style="251" customWidth="1"/>
    <col min="2321" max="2560" width="9.140625" style="251"/>
    <col min="2561" max="2562" width="5.7109375" style="251" customWidth="1"/>
    <col min="2563" max="2563" width="3.7109375" style="251" customWidth="1"/>
    <col min="2564" max="2564" width="51.85546875" style="251" customWidth="1"/>
    <col min="2565" max="2566" width="6.7109375" style="251" customWidth="1"/>
    <col min="2567" max="2571" width="6.28515625" style="251" customWidth="1"/>
    <col min="2572" max="2573" width="4.7109375" style="251" customWidth="1"/>
    <col min="2574" max="2575" width="6.28515625" style="251" customWidth="1"/>
    <col min="2576" max="2576" width="7.7109375" style="251" customWidth="1"/>
    <col min="2577" max="2816" width="9.140625" style="251"/>
    <col min="2817" max="2818" width="5.7109375" style="251" customWidth="1"/>
    <col min="2819" max="2819" width="3.7109375" style="251" customWidth="1"/>
    <col min="2820" max="2820" width="51.85546875" style="251" customWidth="1"/>
    <col min="2821" max="2822" width="6.7109375" style="251" customWidth="1"/>
    <col min="2823" max="2827" width="6.28515625" style="251" customWidth="1"/>
    <col min="2828" max="2829" width="4.7109375" style="251" customWidth="1"/>
    <col min="2830" max="2831" width="6.28515625" style="251" customWidth="1"/>
    <col min="2832" max="2832" width="7.7109375" style="251" customWidth="1"/>
    <col min="2833" max="3072" width="9.140625" style="251"/>
    <col min="3073" max="3074" width="5.7109375" style="251" customWidth="1"/>
    <col min="3075" max="3075" width="3.7109375" style="251" customWidth="1"/>
    <col min="3076" max="3076" width="51.85546875" style="251" customWidth="1"/>
    <col min="3077" max="3078" width="6.7109375" style="251" customWidth="1"/>
    <col min="3079" max="3083" width="6.28515625" style="251" customWidth="1"/>
    <col min="3084" max="3085" width="4.7109375" style="251" customWidth="1"/>
    <col min="3086" max="3087" width="6.28515625" style="251" customWidth="1"/>
    <col min="3088" max="3088" width="7.7109375" style="251" customWidth="1"/>
    <col min="3089" max="3328" width="9.140625" style="251"/>
    <col min="3329" max="3330" width="5.7109375" style="251" customWidth="1"/>
    <col min="3331" max="3331" width="3.7109375" style="251" customWidth="1"/>
    <col min="3332" max="3332" width="51.85546875" style="251" customWidth="1"/>
    <col min="3333" max="3334" width="6.7109375" style="251" customWidth="1"/>
    <col min="3335" max="3339" width="6.28515625" style="251" customWidth="1"/>
    <col min="3340" max="3341" width="4.7109375" style="251" customWidth="1"/>
    <col min="3342" max="3343" width="6.28515625" style="251" customWidth="1"/>
    <col min="3344" max="3344" width="7.7109375" style="251" customWidth="1"/>
    <col min="3345" max="3584" width="9.140625" style="251"/>
    <col min="3585" max="3586" width="5.7109375" style="251" customWidth="1"/>
    <col min="3587" max="3587" width="3.7109375" style="251" customWidth="1"/>
    <col min="3588" max="3588" width="51.85546875" style="251" customWidth="1"/>
    <col min="3589" max="3590" width="6.7109375" style="251" customWidth="1"/>
    <col min="3591" max="3595" width="6.28515625" style="251" customWidth="1"/>
    <col min="3596" max="3597" width="4.7109375" style="251" customWidth="1"/>
    <col min="3598" max="3599" width="6.28515625" style="251" customWidth="1"/>
    <col min="3600" max="3600" width="7.7109375" style="251" customWidth="1"/>
    <col min="3601" max="3840" width="9.140625" style="251"/>
    <col min="3841" max="3842" width="5.7109375" style="251" customWidth="1"/>
    <col min="3843" max="3843" width="3.7109375" style="251" customWidth="1"/>
    <col min="3844" max="3844" width="51.85546875" style="251" customWidth="1"/>
    <col min="3845" max="3846" width="6.7109375" style="251" customWidth="1"/>
    <col min="3847" max="3851" width="6.28515625" style="251" customWidth="1"/>
    <col min="3852" max="3853" width="4.7109375" style="251" customWidth="1"/>
    <col min="3854" max="3855" width="6.28515625" style="251" customWidth="1"/>
    <col min="3856" max="3856" width="7.7109375" style="251" customWidth="1"/>
    <col min="3857" max="4096" width="9.140625" style="251"/>
    <col min="4097" max="4098" width="5.7109375" style="251" customWidth="1"/>
    <col min="4099" max="4099" width="3.7109375" style="251" customWidth="1"/>
    <col min="4100" max="4100" width="51.85546875" style="251" customWidth="1"/>
    <col min="4101" max="4102" width="6.7109375" style="251" customWidth="1"/>
    <col min="4103" max="4107" width="6.28515625" style="251" customWidth="1"/>
    <col min="4108" max="4109" width="4.7109375" style="251" customWidth="1"/>
    <col min="4110" max="4111" width="6.28515625" style="251" customWidth="1"/>
    <col min="4112" max="4112" width="7.7109375" style="251" customWidth="1"/>
    <col min="4113" max="4352" width="9.140625" style="251"/>
    <col min="4353" max="4354" width="5.7109375" style="251" customWidth="1"/>
    <col min="4355" max="4355" width="3.7109375" style="251" customWidth="1"/>
    <col min="4356" max="4356" width="51.85546875" style="251" customWidth="1"/>
    <col min="4357" max="4358" width="6.7109375" style="251" customWidth="1"/>
    <col min="4359" max="4363" width="6.28515625" style="251" customWidth="1"/>
    <col min="4364" max="4365" width="4.7109375" style="251" customWidth="1"/>
    <col min="4366" max="4367" width="6.28515625" style="251" customWidth="1"/>
    <col min="4368" max="4368" width="7.7109375" style="251" customWidth="1"/>
    <col min="4369" max="4608" width="9.140625" style="251"/>
    <col min="4609" max="4610" width="5.7109375" style="251" customWidth="1"/>
    <col min="4611" max="4611" width="3.7109375" style="251" customWidth="1"/>
    <col min="4612" max="4612" width="51.85546875" style="251" customWidth="1"/>
    <col min="4613" max="4614" width="6.7109375" style="251" customWidth="1"/>
    <col min="4615" max="4619" width="6.28515625" style="251" customWidth="1"/>
    <col min="4620" max="4621" width="4.7109375" style="251" customWidth="1"/>
    <col min="4622" max="4623" width="6.28515625" style="251" customWidth="1"/>
    <col min="4624" max="4624" width="7.7109375" style="251" customWidth="1"/>
    <col min="4625" max="4864" width="9.140625" style="251"/>
    <col min="4865" max="4866" width="5.7109375" style="251" customWidth="1"/>
    <col min="4867" max="4867" width="3.7109375" style="251" customWidth="1"/>
    <col min="4868" max="4868" width="51.85546875" style="251" customWidth="1"/>
    <col min="4869" max="4870" width="6.7109375" style="251" customWidth="1"/>
    <col min="4871" max="4875" width="6.28515625" style="251" customWidth="1"/>
    <col min="4876" max="4877" width="4.7109375" style="251" customWidth="1"/>
    <col min="4878" max="4879" width="6.28515625" style="251" customWidth="1"/>
    <col min="4880" max="4880" width="7.7109375" style="251" customWidth="1"/>
    <col min="4881" max="5120" width="9.140625" style="251"/>
    <col min="5121" max="5122" width="5.7109375" style="251" customWidth="1"/>
    <col min="5123" max="5123" width="3.7109375" style="251" customWidth="1"/>
    <col min="5124" max="5124" width="51.85546875" style="251" customWidth="1"/>
    <col min="5125" max="5126" width="6.7109375" style="251" customWidth="1"/>
    <col min="5127" max="5131" width="6.28515625" style="251" customWidth="1"/>
    <col min="5132" max="5133" width="4.7109375" style="251" customWidth="1"/>
    <col min="5134" max="5135" width="6.28515625" style="251" customWidth="1"/>
    <col min="5136" max="5136" width="7.7109375" style="251" customWidth="1"/>
    <col min="5137" max="5376" width="9.140625" style="251"/>
    <col min="5377" max="5378" width="5.7109375" style="251" customWidth="1"/>
    <col min="5379" max="5379" width="3.7109375" style="251" customWidth="1"/>
    <col min="5380" max="5380" width="51.85546875" style="251" customWidth="1"/>
    <col min="5381" max="5382" width="6.7109375" style="251" customWidth="1"/>
    <col min="5383" max="5387" width="6.28515625" style="251" customWidth="1"/>
    <col min="5388" max="5389" width="4.7109375" style="251" customWidth="1"/>
    <col min="5390" max="5391" width="6.28515625" style="251" customWidth="1"/>
    <col min="5392" max="5392" width="7.7109375" style="251" customWidth="1"/>
    <col min="5393" max="5632" width="9.140625" style="251"/>
    <col min="5633" max="5634" width="5.7109375" style="251" customWidth="1"/>
    <col min="5635" max="5635" width="3.7109375" style="251" customWidth="1"/>
    <col min="5636" max="5636" width="51.85546875" style="251" customWidth="1"/>
    <col min="5637" max="5638" width="6.7109375" style="251" customWidth="1"/>
    <col min="5639" max="5643" width="6.28515625" style="251" customWidth="1"/>
    <col min="5644" max="5645" width="4.7109375" style="251" customWidth="1"/>
    <col min="5646" max="5647" width="6.28515625" style="251" customWidth="1"/>
    <col min="5648" max="5648" width="7.7109375" style="251" customWidth="1"/>
    <col min="5649" max="5888" width="9.140625" style="251"/>
    <col min="5889" max="5890" width="5.7109375" style="251" customWidth="1"/>
    <col min="5891" max="5891" width="3.7109375" style="251" customWidth="1"/>
    <col min="5892" max="5892" width="51.85546875" style="251" customWidth="1"/>
    <col min="5893" max="5894" width="6.7109375" style="251" customWidth="1"/>
    <col min="5895" max="5899" width="6.28515625" style="251" customWidth="1"/>
    <col min="5900" max="5901" width="4.7109375" style="251" customWidth="1"/>
    <col min="5902" max="5903" width="6.28515625" style="251" customWidth="1"/>
    <col min="5904" max="5904" width="7.7109375" style="251" customWidth="1"/>
    <col min="5905" max="6144" width="9.140625" style="251"/>
    <col min="6145" max="6146" width="5.7109375" style="251" customWidth="1"/>
    <col min="6147" max="6147" width="3.7109375" style="251" customWidth="1"/>
    <col min="6148" max="6148" width="51.85546875" style="251" customWidth="1"/>
    <col min="6149" max="6150" width="6.7109375" style="251" customWidth="1"/>
    <col min="6151" max="6155" width="6.28515625" style="251" customWidth="1"/>
    <col min="6156" max="6157" width="4.7109375" style="251" customWidth="1"/>
    <col min="6158" max="6159" width="6.28515625" style="251" customWidth="1"/>
    <col min="6160" max="6160" width="7.7109375" style="251" customWidth="1"/>
    <col min="6161" max="6400" width="9.140625" style="251"/>
    <col min="6401" max="6402" width="5.7109375" style="251" customWidth="1"/>
    <col min="6403" max="6403" width="3.7109375" style="251" customWidth="1"/>
    <col min="6404" max="6404" width="51.85546875" style="251" customWidth="1"/>
    <col min="6405" max="6406" width="6.7109375" style="251" customWidth="1"/>
    <col min="6407" max="6411" width="6.28515625" style="251" customWidth="1"/>
    <col min="6412" max="6413" width="4.7109375" style="251" customWidth="1"/>
    <col min="6414" max="6415" width="6.28515625" style="251" customWidth="1"/>
    <col min="6416" max="6416" width="7.7109375" style="251" customWidth="1"/>
    <col min="6417" max="6656" width="9.140625" style="251"/>
    <col min="6657" max="6658" width="5.7109375" style="251" customWidth="1"/>
    <col min="6659" max="6659" width="3.7109375" style="251" customWidth="1"/>
    <col min="6660" max="6660" width="51.85546875" style="251" customWidth="1"/>
    <col min="6661" max="6662" width="6.7109375" style="251" customWidth="1"/>
    <col min="6663" max="6667" width="6.28515625" style="251" customWidth="1"/>
    <col min="6668" max="6669" width="4.7109375" style="251" customWidth="1"/>
    <col min="6670" max="6671" width="6.28515625" style="251" customWidth="1"/>
    <col min="6672" max="6672" width="7.7109375" style="251" customWidth="1"/>
    <col min="6673" max="6912" width="9.140625" style="251"/>
    <col min="6913" max="6914" width="5.7109375" style="251" customWidth="1"/>
    <col min="6915" max="6915" width="3.7109375" style="251" customWidth="1"/>
    <col min="6916" max="6916" width="51.85546875" style="251" customWidth="1"/>
    <col min="6917" max="6918" width="6.7109375" style="251" customWidth="1"/>
    <col min="6919" max="6923" width="6.28515625" style="251" customWidth="1"/>
    <col min="6924" max="6925" width="4.7109375" style="251" customWidth="1"/>
    <col min="6926" max="6927" width="6.28515625" style="251" customWidth="1"/>
    <col min="6928" max="6928" width="7.7109375" style="251" customWidth="1"/>
    <col min="6929" max="7168" width="9.140625" style="251"/>
    <col min="7169" max="7170" width="5.7109375" style="251" customWidth="1"/>
    <col min="7171" max="7171" width="3.7109375" style="251" customWidth="1"/>
    <col min="7172" max="7172" width="51.85546875" style="251" customWidth="1"/>
    <col min="7173" max="7174" width="6.7109375" style="251" customWidth="1"/>
    <col min="7175" max="7179" width="6.28515625" style="251" customWidth="1"/>
    <col min="7180" max="7181" width="4.7109375" style="251" customWidth="1"/>
    <col min="7182" max="7183" width="6.28515625" style="251" customWidth="1"/>
    <col min="7184" max="7184" width="7.7109375" style="251" customWidth="1"/>
    <col min="7185" max="7424" width="9.140625" style="251"/>
    <col min="7425" max="7426" width="5.7109375" style="251" customWidth="1"/>
    <col min="7427" max="7427" width="3.7109375" style="251" customWidth="1"/>
    <col min="7428" max="7428" width="51.85546875" style="251" customWidth="1"/>
    <col min="7429" max="7430" width="6.7109375" style="251" customWidth="1"/>
    <col min="7431" max="7435" width="6.28515625" style="251" customWidth="1"/>
    <col min="7436" max="7437" width="4.7109375" style="251" customWidth="1"/>
    <col min="7438" max="7439" width="6.28515625" style="251" customWidth="1"/>
    <col min="7440" max="7440" width="7.7109375" style="251" customWidth="1"/>
    <col min="7441" max="7680" width="9.140625" style="251"/>
    <col min="7681" max="7682" width="5.7109375" style="251" customWidth="1"/>
    <col min="7683" max="7683" width="3.7109375" style="251" customWidth="1"/>
    <col min="7684" max="7684" width="51.85546875" style="251" customWidth="1"/>
    <col min="7685" max="7686" width="6.7109375" style="251" customWidth="1"/>
    <col min="7687" max="7691" width="6.28515625" style="251" customWidth="1"/>
    <col min="7692" max="7693" width="4.7109375" style="251" customWidth="1"/>
    <col min="7694" max="7695" width="6.28515625" style="251" customWidth="1"/>
    <col min="7696" max="7696" width="7.7109375" style="251" customWidth="1"/>
    <col min="7697" max="7936" width="9.140625" style="251"/>
    <col min="7937" max="7938" width="5.7109375" style="251" customWidth="1"/>
    <col min="7939" max="7939" width="3.7109375" style="251" customWidth="1"/>
    <col min="7940" max="7940" width="51.85546875" style="251" customWidth="1"/>
    <col min="7941" max="7942" width="6.7109375" style="251" customWidth="1"/>
    <col min="7943" max="7947" width="6.28515625" style="251" customWidth="1"/>
    <col min="7948" max="7949" width="4.7109375" style="251" customWidth="1"/>
    <col min="7950" max="7951" width="6.28515625" style="251" customWidth="1"/>
    <col min="7952" max="7952" width="7.7109375" style="251" customWidth="1"/>
    <col min="7953" max="8192" width="9.140625" style="251"/>
    <col min="8193" max="8194" width="5.7109375" style="251" customWidth="1"/>
    <col min="8195" max="8195" width="3.7109375" style="251" customWidth="1"/>
    <col min="8196" max="8196" width="51.85546875" style="251" customWidth="1"/>
    <col min="8197" max="8198" width="6.7109375" style="251" customWidth="1"/>
    <col min="8199" max="8203" width="6.28515625" style="251" customWidth="1"/>
    <col min="8204" max="8205" width="4.7109375" style="251" customWidth="1"/>
    <col min="8206" max="8207" width="6.28515625" style="251" customWidth="1"/>
    <col min="8208" max="8208" width="7.7109375" style="251" customWidth="1"/>
    <col min="8209" max="8448" width="9.140625" style="251"/>
    <col min="8449" max="8450" width="5.7109375" style="251" customWidth="1"/>
    <col min="8451" max="8451" width="3.7109375" style="251" customWidth="1"/>
    <col min="8452" max="8452" width="51.85546875" style="251" customWidth="1"/>
    <col min="8453" max="8454" width="6.7109375" style="251" customWidth="1"/>
    <col min="8455" max="8459" width="6.28515625" style="251" customWidth="1"/>
    <col min="8460" max="8461" width="4.7109375" style="251" customWidth="1"/>
    <col min="8462" max="8463" width="6.28515625" style="251" customWidth="1"/>
    <col min="8464" max="8464" width="7.7109375" style="251" customWidth="1"/>
    <col min="8465" max="8704" width="9.140625" style="251"/>
    <col min="8705" max="8706" width="5.7109375" style="251" customWidth="1"/>
    <col min="8707" max="8707" width="3.7109375" style="251" customWidth="1"/>
    <col min="8708" max="8708" width="51.85546875" style="251" customWidth="1"/>
    <col min="8709" max="8710" width="6.7109375" style="251" customWidth="1"/>
    <col min="8711" max="8715" width="6.28515625" style="251" customWidth="1"/>
    <col min="8716" max="8717" width="4.7109375" style="251" customWidth="1"/>
    <col min="8718" max="8719" width="6.28515625" style="251" customWidth="1"/>
    <col min="8720" max="8720" width="7.7109375" style="251" customWidth="1"/>
    <col min="8721" max="8960" width="9.140625" style="251"/>
    <col min="8961" max="8962" width="5.7109375" style="251" customWidth="1"/>
    <col min="8963" max="8963" width="3.7109375" style="251" customWidth="1"/>
    <col min="8964" max="8964" width="51.85546875" style="251" customWidth="1"/>
    <col min="8965" max="8966" width="6.7109375" style="251" customWidth="1"/>
    <col min="8967" max="8971" width="6.28515625" style="251" customWidth="1"/>
    <col min="8972" max="8973" width="4.7109375" style="251" customWidth="1"/>
    <col min="8974" max="8975" width="6.28515625" style="251" customWidth="1"/>
    <col min="8976" max="8976" width="7.7109375" style="251" customWidth="1"/>
    <col min="8977" max="9216" width="9.140625" style="251"/>
    <col min="9217" max="9218" width="5.7109375" style="251" customWidth="1"/>
    <col min="9219" max="9219" width="3.7109375" style="251" customWidth="1"/>
    <col min="9220" max="9220" width="51.85546875" style="251" customWidth="1"/>
    <col min="9221" max="9222" width="6.7109375" style="251" customWidth="1"/>
    <col min="9223" max="9227" width="6.28515625" style="251" customWidth="1"/>
    <col min="9228" max="9229" width="4.7109375" style="251" customWidth="1"/>
    <col min="9230" max="9231" width="6.28515625" style="251" customWidth="1"/>
    <col min="9232" max="9232" width="7.7109375" style="251" customWidth="1"/>
    <col min="9233" max="9472" width="9.140625" style="251"/>
    <col min="9473" max="9474" width="5.7109375" style="251" customWidth="1"/>
    <col min="9475" max="9475" width="3.7109375" style="251" customWidth="1"/>
    <col min="9476" max="9476" width="51.85546875" style="251" customWidth="1"/>
    <col min="9477" max="9478" width="6.7109375" style="251" customWidth="1"/>
    <col min="9479" max="9483" width="6.28515625" style="251" customWidth="1"/>
    <col min="9484" max="9485" width="4.7109375" style="251" customWidth="1"/>
    <col min="9486" max="9487" width="6.28515625" style="251" customWidth="1"/>
    <col min="9488" max="9488" width="7.7109375" style="251" customWidth="1"/>
    <col min="9489" max="9728" width="9.140625" style="251"/>
    <col min="9729" max="9730" width="5.7109375" style="251" customWidth="1"/>
    <col min="9731" max="9731" width="3.7109375" style="251" customWidth="1"/>
    <col min="9732" max="9732" width="51.85546875" style="251" customWidth="1"/>
    <col min="9733" max="9734" width="6.7109375" style="251" customWidth="1"/>
    <col min="9735" max="9739" width="6.28515625" style="251" customWidth="1"/>
    <col min="9740" max="9741" width="4.7109375" style="251" customWidth="1"/>
    <col min="9742" max="9743" width="6.28515625" style="251" customWidth="1"/>
    <col min="9744" max="9744" width="7.7109375" style="251" customWidth="1"/>
    <col min="9745" max="9984" width="9.140625" style="251"/>
    <col min="9985" max="9986" width="5.7109375" style="251" customWidth="1"/>
    <col min="9987" max="9987" width="3.7109375" style="251" customWidth="1"/>
    <col min="9988" max="9988" width="51.85546875" style="251" customWidth="1"/>
    <col min="9989" max="9990" width="6.7109375" style="251" customWidth="1"/>
    <col min="9991" max="9995" width="6.28515625" style="251" customWidth="1"/>
    <col min="9996" max="9997" width="4.7109375" style="251" customWidth="1"/>
    <col min="9998" max="9999" width="6.28515625" style="251" customWidth="1"/>
    <col min="10000" max="10000" width="7.7109375" style="251" customWidth="1"/>
    <col min="10001" max="10240" width="9.140625" style="251"/>
    <col min="10241" max="10242" width="5.7109375" style="251" customWidth="1"/>
    <col min="10243" max="10243" width="3.7109375" style="251" customWidth="1"/>
    <col min="10244" max="10244" width="51.85546875" style="251" customWidth="1"/>
    <col min="10245" max="10246" width="6.7109375" style="251" customWidth="1"/>
    <col min="10247" max="10251" width="6.28515625" style="251" customWidth="1"/>
    <col min="10252" max="10253" width="4.7109375" style="251" customWidth="1"/>
    <col min="10254" max="10255" width="6.28515625" style="251" customWidth="1"/>
    <col min="10256" max="10256" width="7.7109375" style="251" customWidth="1"/>
    <col min="10257" max="10496" width="9.140625" style="251"/>
    <col min="10497" max="10498" width="5.7109375" style="251" customWidth="1"/>
    <col min="10499" max="10499" width="3.7109375" style="251" customWidth="1"/>
    <col min="10500" max="10500" width="51.85546875" style="251" customWidth="1"/>
    <col min="10501" max="10502" width="6.7109375" style="251" customWidth="1"/>
    <col min="10503" max="10507" width="6.28515625" style="251" customWidth="1"/>
    <col min="10508" max="10509" width="4.7109375" style="251" customWidth="1"/>
    <col min="10510" max="10511" width="6.28515625" style="251" customWidth="1"/>
    <col min="10512" max="10512" width="7.7109375" style="251" customWidth="1"/>
    <col min="10513" max="10752" width="9.140625" style="251"/>
    <col min="10753" max="10754" width="5.7109375" style="251" customWidth="1"/>
    <col min="10755" max="10755" width="3.7109375" style="251" customWidth="1"/>
    <col min="10756" max="10756" width="51.85546875" style="251" customWidth="1"/>
    <col min="10757" max="10758" width="6.7109375" style="251" customWidth="1"/>
    <col min="10759" max="10763" width="6.28515625" style="251" customWidth="1"/>
    <col min="10764" max="10765" width="4.7109375" style="251" customWidth="1"/>
    <col min="10766" max="10767" width="6.28515625" style="251" customWidth="1"/>
    <col min="10768" max="10768" width="7.7109375" style="251" customWidth="1"/>
    <col min="10769" max="11008" width="9.140625" style="251"/>
    <col min="11009" max="11010" width="5.7109375" style="251" customWidth="1"/>
    <col min="11011" max="11011" width="3.7109375" style="251" customWidth="1"/>
    <col min="11012" max="11012" width="51.85546875" style="251" customWidth="1"/>
    <col min="11013" max="11014" width="6.7109375" style="251" customWidth="1"/>
    <col min="11015" max="11019" width="6.28515625" style="251" customWidth="1"/>
    <col min="11020" max="11021" width="4.7109375" style="251" customWidth="1"/>
    <col min="11022" max="11023" width="6.28515625" style="251" customWidth="1"/>
    <col min="11024" max="11024" width="7.7109375" style="251" customWidth="1"/>
    <col min="11025" max="11264" width="9.140625" style="251"/>
    <col min="11265" max="11266" width="5.7109375" style="251" customWidth="1"/>
    <col min="11267" max="11267" width="3.7109375" style="251" customWidth="1"/>
    <col min="11268" max="11268" width="51.85546875" style="251" customWidth="1"/>
    <col min="11269" max="11270" width="6.7109375" style="251" customWidth="1"/>
    <col min="11271" max="11275" width="6.28515625" style="251" customWidth="1"/>
    <col min="11276" max="11277" width="4.7109375" style="251" customWidth="1"/>
    <col min="11278" max="11279" width="6.28515625" style="251" customWidth="1"/>
    <col min="11280" max="11280" width="7.7109375" style="251" customWidth="1"/>
    <col min="11281" max="11520" width="9.140625" style="251"/>
    <col min="11521" max="11522" width="5.7109375" style="251" customWidth="1"/>
    <col min="11523" max="11523" width="3.7109375" style="251" customWidth="1"/>
    <col min="11524" max="11524" width="51.85546875" style="251" customWidth="1"/>
    <col min="11525" max="11526" width="6.7109375" style="251" customWidth="1"/>
    <col min="11527" max="11531" width="6.28515625" style="251" customWidth="1"/>
    <col min="11532" max="11533" width="4.7109375" style="251" customWidth="1"/>
    <col min="11534" max="11535" width="6.28515625" style="251" customWidth="1"/>
    <col min="11536" max="11536" width="7.7109375" style="251" customWidth="1"/>
    <col min="11537" max="11776" width="9.140625" style="251"/>
    <col min="11777" max="11778" width="5.7109375" style="251" customWidth="1"/>
    <col min="11779" max="11779" width="3.7109375" style="251" customWidth="1"/>
    <col min="11780" max="11780" width="51.85546875" style="251" customWidth="1"/>
    <col min="11781" max="11782" width="6.7109375" style="251" customWidth="1"/>
    <col min="11783" max="11787" width="6.28515625" style="251" customWidth="1"/>
    <col min="11788" max="11789" width="4.7109375" style="251" customWidth="1"/>
    <col min="11790" max="11791" width="6.28515625" style="251" customWidth="1"/>
    <col min="11792" max="11792" width="7.7109375" style="251" customWidth="1"/>
    <col min="11793" max="12032" width="9.140625" style="251"/>
    <col min="12033" max="12034" width="5.7109375" style="251" customWidth="1"/>
    <col min="12035" max="12035" width="3.7109375" style="251" customWidth="1"/>
    <col min="12036" max="12036" width="51.85546875" style="251" customWidth="1"/>
    <col min="12037" max="12038" width="6.7109375" style="251" customWidth="1"/>
    <col min="12039" max="12043" width="6.28515625" style="251" customWidth="1"/>
    <col min="12044" max="12045" width="4.7109375" style="251" customWidth="1"/>
    <col min="12046" max="12047" width="6.28515625" style="251" customWidth="1"/>
    <col min="12048" max="12048" width="7.7109375" style="251" customWidth="1"/>
    <col min="12049" max="12288" width="9.140625" style="251"/>
    <col min="12289" max="12290" width="5.7109375" style="251" customWidth="1"/>
    <col min="12291" max="12291" width="3.7109375" style="251" customWidth="1"/>
    <col min="12292" max="12292" width="51.85546875" style="251" customWidth="1"/>
    <col min="12293" max="12294" width="6.7109375" style="251" customWidth="1"/>
    <col min="12295" max="12299" width="6.28515625" style="251" customWidth="1"/>
    <col min="12300" max="12301" width="4.7109375" style="251" customWidth="1"/>
    <col min="12302" max="12303" width="6.28515625" style="251" customWidth="1"/>
    <col min="12304" max="12304" width="7.7109375" style="251" customWidth="1"/>
    <col min="12305" max="12544" width="9.140625" style="251"/>
    <col min="12545" max="12546" width="5.7109375" style="251" customWidth="1"/>
    <col min="12547" max="12547" width="3.7109375" style="251" customWidth="1"/>
    <col min="12548" max="12548" width="51.85546875" style="251" customWidth="1"/>
    <col min="12549" max="12550" width="6.7109375" style="251" customWidth="1"/>
    <col min="12551" max="12555" width="6.28515625" style="251" customWidth="1"/>
    <col min="12556" max="12557" width="4.7109375" style="251" customWidth="1"/>
    <col min="12558" max="12559" width="6.28515625" style="251" customWidth="1"/>
    <col min="12560" max="12560" width="7.7109375" style="251" customWidth="1"/>
    <col min="12561" max="12800" width="9.140625" style="251"/>
    <col min="12801" max="12802" width="5.7109375" style="251" customWidth="1"/>
    <col min="12803" max="12803" width="3.7109375" style="251" customWidth="1"/>
    <col min="12804" max="12804" width="51.85546875" style="251" customWidth="1"/>
    <col min="12805" max="12806" width="6.7109375" style="251" customWidth="1"/>
    <col min="12807" max="12811" width="6.28515625" style="251" customWidth="1"/>
    <col min="12812" max="12813" width="4.7109375" style="251" customWidth="1"/>
    <col min="12814" max="12815" width="6.28515625" style="251" customWidth="1"/>
    <col min="12816" max="12816" width="7.7109375" style="251" customWidth="1"/>
    <col min="12817" max="13056" width="9.140625" style="251"/>
    <col min="13057" max="13058" width="5.7109375" style="251" customWidth="1"/>
    <col min="13059" max="13059" width="3.7109375" style="251" customWidth="1"/>
    <col min="13060" max="13060" width="51.85546875" style="251" customWidth="1"/>
    <col min="13061" max="13062" width="6.7109375" style="251" customWidth="1"/>
    <col min="13063" max="13067" width="6.28515625" style="251" customWidth="1"/>
    <col min="13068" max="13069" width="4.7109375" style="251" customWidth="1"/>
    <col min="13070" max="13071" width="6.28515625" style="251" customWidth="1"/>
    <col min="13072" max="13072" width="7.7109375" style="251" customWidth="1"/>
    <col min="13073" max="13312" width="9.140625" style="251"/>
    <col min="13313" max="13314" width="5.7109375" style="251" customWidth="1"/>
    <col min="13315" max="13315" width="3.7109375" style="251" customWidth="1"/>
    <col min="13316" max="13316" width="51.85546875" style="251" customWidth="1"/>
    <col min="13317" max="13318" width="6.7109375" style="251" customWidth="1"/>
    <col min="13319" max="13323" width="6.28515625" style="251" customWidth="1"/>
    <col min="13324" max="13325" width="4.7109375" style="251" customWidth="1"/>
    <col min="13326" max="13327" width="6.28515625" style="251" customWidth="1"/>
    <col min="13328" max="13328" width="7.7109375" style="251" customWidth="1"/>
    <col min="13329" max="13568" width="9.140625" style="251"/>
    <col min="13569" max="13570" width="5.7109375" style="251" customWidth="1"/>
    <col min="13571" max="13571" width="3.7109375" style="251" customWidth="1"/>
    <col min="13572" max="13572" width="51.85546875" style="251" customWidth="1"/>
    <col min="13573" max="13574" width="6.7109375" style="251" customWidth="1"/>
    <col min="13575" max="13579" width="6.28515625" style="251" customWidth="1"/>
    <col min="13580" max="13581" width="4.7109375" style="251" customWidth="1"/>
    <col min="13582" max="13583" width="6.28515625" style="251" customWidth="1"/>
    <col min="13584" max="13584" width="7.7109375" style="251" customWidth="1"/>
    <col min="13585" max="13824" width="9.140625" style="251"/>
    <col min="13825" max="13826" width="5.7109375" style="251" customWidth="1"/>
    <col min="13827" max="13827" width="3.7109375" style="251" customWidth="1"/>
    <col min="13828" max="13828" width="51.85546875" style="251" customWidth="1"/>
    <col min="13829" max="13830" width="6.7109375" style="251" customWidth="1"/>
    <col min="13831" max="13835" width="6.28515625" style="251" customWidth="1"/>
    <col min="13836" max="13837" width="4.7109375" style="251" customWidth="1"/>
    <col min="13838" max="13839" width="6.28515625" style="251" customWidth="1"/>
    <col min="13840" max="13840" width="7.7109375" style="251" customWidth="1"/>
    <col min="13841" max="14080" width="9.140625" style="251"/>
    <col min="14081" max="14082" width="5.7109375" style="251" customWidth="1"/>
    <col min="14083" max="14083" width="3.7109375" style="251" customWidth="1"/>
    <col min="14084" max="14084" width="51.85546875" style="251" customWidth="1"/>
    <col min="14085" max="14086" width="6.7109375" style="251" customWidth="1"/>
    <col min="14087" max="14091" width="6.28515625" style="251" customWidth="1"/>
    <col min="14092" max="14093" width="4.7109375" style="251" customWidth="1"/>
    <col min="14094" max="14095" width="6.28515625" style="251" customWidth="1"/>
    <col min="14096" max="14096" width="7.7109375" style="251" customWidth="1"/>
    <col min="14097" max="14336" width="9.140625" style="251"/>
    <col min="14337" max="14338" width="5.7109375" style="251" customWidth="1"/>
    <col min="14339" max="14339" width="3.7109375" style="251" customWidth="1"/>
    <col min="14340" max="14340" width="51.85546875" style="251" customWidth="1"/>
    <col min="14341" max="14342" width="6.7109375" style="251" customWidth="1"/>
    <col min="14343" max="14347" width="6.28515625" style="251" customWidth="1"/>
    <col min="14348" max="14349" width="4.7109375" style="251" customWidth="1"/>
    <col min="14350" max="14351" width="6.28515625" style="251" customWidth="1"/>
    <col min="14352" max="14352" width="7.7109375" style="251" customWidth="1"/>
    <col min="14353" max="14592" width="9.140625" style="251"/>
    <col min="14593" max="14594" width="5.7109375" style="251" customWidth="1"/>
    <col min="14595" max="14595" width="3.7109375" style="251" customWidth="1"/>
    <col min="14596" max="14596" width="51.85546875" style="251" customWidth="1"/>
    <col min="14597" max="14598" width="6.7109375" style="251" customWidth="1"/>
    <col min="14599" max="14603" width="6.28515625" style="251" customWidth="1"/>
    <col min="14604" max="14605" width="4.7109375" style="251" customWidth="1"/>
    <col min="14606" max="14607" width="6.28515625" style="251" customWidth="1"/>
    <col min="14608" max="14608" width="7.7109375" style="251" customWidth="1"/>
    <col min="14609" max="14848" width="9.140625" style="251"/>
    <col min="14849" max="14850" width="5.7109375" style="251" customWidth="1"/>
    <col min="14851" max="14851" width="3.7109375" style="251" customWidth="1"/>
    <col min="14852" max="14852" width="51.85546875" style="251" customWidth="1"/>
    <col min="14853" max="14854" width="6.7109375" style="251" customWidth="1"/>
    <col min="14855" max="14859" width="6.28515625" style="251" customWidth="1"/>
    <col min="14860" max="14861" width="4.7109375" style="251" customWidth="1"/>
    <col min="14862" max="14863" width="6.28515625" style="251" customWidth="1"/>
    <col min="14864" max="14864" width="7.7109375" style="251" customWidth="1"/>
    <col min="14865" max="15104" width="9.140625" style="251"/>
    <col min="15105" max="15106" width="5.7109375" style="251" customWidth="1"/>
    <col min="15107" max="15107" width="3.7109375" style="251" customWidth="1"/>
    <col min="15108" max="15108" width="51.85546875" style="251" customWidth="1"/>
    <col min="15109" max="15110" width="6.7109375" style="251" customWidth="1"/>
    <col min="15111" max="15115" width="6.28515625" style="251" customWidth="1"/>
    <col min="15116" max="15117" width="4.7109375" style="251" customWidth="1"/>
    <col min="15118" max="15119" width="6.28515625" style="251" customWidth="1"/>
    <col min="15120" max="15120" width="7.7109375" style="251" customWidth="1"/>
    <col min="15121" max="15360" width="9.140625" style="251"/>
    <col min="15361" max="15362" width="5.7109375" style="251" customWidth="1"/>
    <col min="15363" max="15363" width="3.7109375" style="251" customWidth="1"/>
    <col min="15364" max="15364" width="51.85546875" style="251" customWidth="1"/>
    <col min="15365" max="15366" width="6.7109375" style="251" customWidth="1"/>
    <col min="15367" max="15371" width="6.28515625" style="251" customWidth="1"/>
    <col min="15372" max="15373" width="4.7109375" style="251" customWidth="1"/>
    <col min="15374" max="15375" width="6.28515625" style="251" customWidth="1"/>
    <col min="15376" max="15376" width="7.7109375" style="251" customWidth="1"/>
    <col min="15377" max="15616" width="9.140625" style="251"/>
    <col min="15617" max="15618" width="5.7109375" style="251" customWidth="1"/>
    <col min="15619" max="15619" width="3.7109375" style="251" customWidth="1"/>
    <col min="15620" max="15620" width="51.85546875" style="251" customWidth="1"/>
    <col min="15621" max="15622" width="6.7109375" style="251" customWidth="1"/>
    <col min="15623" max="15627" width="6.28515625" style="251" customWidth="1"/>
    <col min="15628" max="15629" width="4.7109375" style="251" customWidth="1"/>
    <col min="15630" max="15631" width="6.28515625" style="251" customWidth="1"/>
    <col min="15632" max="15632" width="7.7109375" style="251" customWidth="1"/>
    <col min="15633" max="15872" width="9.140625" style="251"/>
    <col min="15873" max="15874" width="5.7109375" style="251" customWidth="1"/>
    <col min="15875" max="15875" width="3.7109375" style="251" customWidth="1"/>
    <col min="15876" max="15876" width="51.85546875" style="251" customWidth="1"/>
    <col min="15877" max="15878" width="6.7109375" style="251" customWidth="1"/>
    <col min="15879" max="15883" width="6.28515625" style="251" customWidth="1"/>
    <col min="15884" max="15885" width="4.7109375" style="251" customWidth="1"/>
    <col min="15886" max="15887" width="6.28515625" style="251" customWidth="1"/>
    <col min="15888" max="15888" width="7.7109375" style="251" customWidth="1"/>
    <col min="15889" max="16128" width="9.140625" style="251"/>
    <col min="16129" max="16130" width="5.7109375" style="251" customWidth="1"/>
    <col min="16131" max="16131" width="3.7109375" style="251" customWidth="1"/>
    <col min="16132" max="16132" width="51.85546875" style="251" customWidth="1"/>
    <col min="16133" max="16134" width="6.7109375" style="251" customWidth="1"/>
    <col min="16135" max="16139" width="6.28515625" style="251" customWidth="1"/>
    <col min="16140" max="16141" width="4.7109375" style="251" customWidth="1"/>
    <col min="16142" max="16143" width="6.28515625" style="251" customWidth="1"/>
    <col min="16144" max="16144" width="7.7109375" style="251" customWidth="1"/>
    <col min="16145" max="16384" width="9.140625" style="251"/>
  </cols>
  <sheetData>
    <row r="1" spans="1:16" ht="15.75" customHeight="1" x14ac:dyDescent="0.25">
      <c r="A1" s="630" t="s">
        <v>293</v>
      </c>
      <c r="B1" s="630" t="s">
        <v>294</v>
      </c>
      <c r="C1" s="1045" t="s">
        <v>295</v>
      </c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</row>
    <row r="2" spans="1:16" ht="15" customHeight="1" x14ac:dyDescent="0.25">
      <c r="A2" s="631"/>
      <c r="B2" s="631"/>
      <c r="C2" s="1046" t="s">
        <v>0</v>
      </c>
      <c r="D2" s="1047" t="s">
        <v>296</v>
      </c>
      <c r="E2" s="1048" t="s">
        <v>297</v>
      </c>
      <c r="F2" s="1050" t="s">
        <v>298</v>
      </c>
      <c r="G2" s="1050"/>
      <c r="H2" s="1050"/>
      <c r="I2" s="1050"/>
      <c r="J2" s="1050"/>
      <c r="K2" s="1010"/>
      <c r="L2" s="1051" t="s">
        <v>299</v>
      </c>
      <c r="M2" s="1052"/>
      <c r="N2" s="1048" t="s">
        <v>300</v>
      </c>
      <c r="O2" s="1048" t="s">
        <v>301</v>
      </c>
      <c r="P2" s="1048" t="s">
        <v>302</v>
      </c>
    </row>
    <row r="3" spans="1:16" ht="15" customHeight="1" x14ac:dyDescent="0.25">
      <c r="A3" s="631"/>
      <c r="B3" s="631"/>
      <c r="C3" s="1046"/>
      <c r="D3" s="1047"/>
      <c r="E3" s="1048"/>
      <c r="F3" s="1048" t="s">
        <v>9</v>
      </c>
      <c r="G3" s="1059" t="s">
        <v>303</v>
      </c>
      <c r="H3" s="1059"/>
      <c r="I3" s="1059"/>
      <c r="J3" s="1059"/>
      <c r="K3" s="1048" t="s">
        <v>304</v>
      </c>
      <c r="L3" s="1053"/>
      <c r="M3" s="1054"/>
      <c r="N3" s="1048"/>
      <c r="O3" s="1048"/>
      <c r="P3" s="1048"/>
    </row>
    <row r="4" spans="1:16" ht="15" customHeight="1" x14ac:dyDescent="0.25">
      <c r="A4" s="631"/>
      <c r="B4" s="631"/>
      <c r="C4" s="1046"/>
      <c r="D4" s="1047"/>
      <c r="E4" s="1048"/>
      <c r="F4" s="1010"/>
      <c r="G4" s="1048" t="s">
        <v>305</v>
      </c>
      <c r="H4" s="1050" t="s">
        <v>306</v>
      </c>
      <c r="I4" s="1010"/>
      <c r="J4" s="1010"/>
      <c r="K4" s="1010"/>
      <c r="L4" s="1053"/>
      <c r="M4" s="1054"/>
      <c r="N4" s="1048"/>
      <c r="O4" s="1048"/>
      <c r="P4" s="1048"/>
    </row>
    <row r="5" spans="1:16" ht="15" customHeight="1" x14ac:dyDescent="0.25">
      <c r="A5" s="631"/>
      <c r="B5" s="631"/>
      <c r="C5" s="1046"/>
      <c r="D5" s="1047"/>
      <c r="E5" s="1048"/>
      <c r="F5" s="1010"/>
      <c r="G5" s="1060"/>
      <c r="H5" s="1048" t="s">
        <v>15</v>
      </c>
      <c r="I5" s="1048" t="s">
        <v>307</v>
      </c>
      <c r="J5" s="1048" t="s">
        <v>355</v>
      </c>
      <c r="K5" s="1010"/>
      <c r="L5" s="1053"/>
      <c r="M5" s="1054"/>
      <c r="N5" s="1048"/>
      <c r="O5" s="1048"/>
      <c r="P5" s="1048"/>
    </row>
    <row r="6" spans="1:16" ht="15" customHeight="1" x14ac:dyDescent="0.25">
      <c r="A6" s="631"/>
      <c r="B6" s="631"/>
      <c r="C6" s="1046"/>
      <c r="D6" s="1047"/>
      <c r="E6" s="1048"/>
      <c r="F6" s="1010"/>
      <c r="G6" s="1060"/>
      <c r="H6" s="1048"/>
      <c r="I6" s="1048"/>
      <c r="J6" s="1048"/>
      <c r="K6" s="1010"/>
      <c r="L6" s="1053"/>
      <c r="M6" s="1054"/>
      <c r="N6" s="1048"/>
      <c r="O6" s="1048"/>
      <c r="P6" s="1048"/>
    </row>
    <row r="7" spans="1:16" ht="15" customHeight="1" x14ac:dyDescent="0.25">
      <c r="A7" s="631"/>
      <c r="B7" s="631"/>
      <c r="C7" s="1046"/>
      <c r="D7" s="1047"/>
      <c r="E7" s="1048"/>
      <c r="F7" s="1010"/>
      <c r="G7" s="1060"/>
      <c r="H7" s="1048"/>
      <c r="I7" s="1048"/>
      <c r="J7" s="1048"/>
      <c r="K7" s="1010"/>
      <c r="L7" s="1053"/>
      <c r="M7" s="1054"/>
      <c r="N7" s="1048"/>
      <c r="O7" s="1048"/>
      <c r="P7" s="1048"/>
    </row>
    <row r="8" spans="1:16" ht="4.1500000000000004" customHeight="1" x14ac:dyDescent="0.25">
      <c r="A8" s="631"/>
      <c r="B8" s="631"/>
      <c r="C8" s="1046"/>
      <c r="D8" s="1047"/>
      <c r="E8" s="1049"/>
      <c r="F8" s="1011"/>
      <c r="G8" s="1061"/>
      <c r="H8" s="1049"/>
      <c r="I8" s="1049"/>
      <c r="J8" s="1049"/>
      <c r="K8" s="1011"/>
      <c r="L8" s="1055"/>
      <c r="M8" s="1056"/>
      <c r="N8" s="1048"/>
      <c r="O8" s="1048"/>
      <c r="P8" s="1048"/>
    </row>
    <row r="9" spans="1:16" ht="14.65" customHeight="1" x14ac:dyDescent="0.25">
      <c r="A9" s="631" t="s">
        <v>309</v>
      </c>
      <c r="B9" s="631" t="s">
        <v>310</v>
      </c>
      <c r="C9" s="693">
        <v>1</v>
      </c>
      <c r="D9" s="647" t="s">
        <v>313</v>
      </c>
      <c r="E9" s="674">
        <v>4</v>
      </c>
      <c r="F9" s="675">
        <f>E9*30</f>
        <v>120</v>
      </c>
      <c r="G9" s="398">
        <f t="shared" ref="G9:G11" si="0">SUM(H9+I9+J9)</f>
        <v>60</v>
      </c>
      <c r="H9" s="675">
        <v>30</v>
      </c>
      <c r="I9" s="676"/>
      <c r="J9" s="676">
        <v>30</v>
      </c>
      <c r="K9" s="398">
        <f>F9-G9</f>
        <v>60</v>
      </c>
      <c r="L9" s="1057">
        <f>G9/15</f>
        <v>4</v>
      </c>
      <c r="M9" s="1058"/>
      <c r="N9" s="693" t="s">
        <v>311</v>
      </c>
      <c r="O9" s="637">
        <f>G9/F9*100</f>
        <v>50</v>
      </c>
      <c r="P9" s="638" t="s">
        <v>312</v>
      </c>
    </row>
    <row r="10" spans="1:16" ht="14.65" customHeight="1" x14ac:dyDescent="0.25">
      <c r="A10" s="631" t="s">
        <v>117</v>
      </c>
      <c r="B10" s="631" t="s">
        <v>310</v>
      </c>
      <c r="C10" s="693">
        <v>2</v>
      </c>
      <c r="D10" s="647" t="s">
        <v>42</v>
      </c>
      <c r="E10" s="674">
        <v>3</v>
      </c>
      <c r="F10" s="675">
        <f t="shared" ref="F10" si="1">E10*30</f>
        <v>90</v>
      </c>
      <c r="G10" s="398">
        <f t="shared" si="0"/>
        <v>30</v>
      </c>
      <c r="H10" s="675">
        <v>16</v>
      </c>
      <c r="I10" s="676"/>
      <c r="J10" s="676">
        <v>14</v>
      </c>
      <c r="K10" s="398">
        <f t="shared" ref="K10:K15" si="2">F10-G10</f>
        <v>60</v>
      </c>
      <c r="L10" s="1057">
        <f>G10/15</f>
        <v>2</v>
      </c>
      <c r="M10" s="1058"/>
      <c r="N10" s="693" t="s">
        <v>309</v>
      </c>
      <c r="O10" s="637">
        <f>G10/F10*100</f>
        <v>33.333333333333329</v>
      </c>
      <c r="P10" s="638" t="s">
        <v>312</v>
      </c>
    </row>
    <row r="11" spans="1:16" ht="28.9" customHeight="1" x14ac:dyDescent="0.25">
      <c r="A11" s="631" t="s">
        <v>117</v>
      </c>
      <c r="B11" s="631" t="s">
        <v>310</v>
      </c>
      <c r="C11" s="693">
        <v>3</v>
      </c>
      <c r="D11" s="647" t="s">
        <v>177</v>
      </c>
      <c r="E11" s="674">
        <v>5</v>
      </c>
      <c r="F11" s="675">
        <f>E11*30</f>
        <v>150</v>
      </c>
      <c r="G11" s="398">
        <f t="shared" si="0"/>
        <v>60</v>
      </c>
      <c r="H11" s="675">
        <v>30</v>
      </c>
      <c r="I11" s="676"/>
      <c r="J11" s="676">
        <v>30</v>
      </c>
      <c r="K11" s="398">
        <f t="shared" si="2"/>
        <v>90</v>
      </c>
      <c r="L11" s="1057">
        <f t="shared" ref="L11:L15" si="3">G11/15</f>
        <v>4</v>
      </c>
      <c r="M11" s="1058"/>
      <c r="N11" s="693" t="s">
        <v>311</v>
      </c>
      <c r="O11" s="637">
        <f t="shared" ref="O11:O15" si="4">G11/F11*100</f>
        <v>40</v>
      </c>
      <c r="P11" s="654" t="s">
        <v>312</v>
      </c>
    </row>
    <row r="12" spans="1:16" ht="14.65" customHeight="1" x14ac:dyDescent="0.25">
      <c r="A12" s="631" t="s">
        <v>309</v>
      </c>
      <c r="B12" s="631" t="s">
        <v>316</v>
      </c>
      <c r="C12" s="693">
        <v>4</v>
      </c>
      <c r="D12" s="633" t="s">
        <v>349</v>
      </c>
      <c r="E12" s="634">
        <v>3</v>
      </c>
      <c r="F12" s="29">
        <f t="shared" ref="F12:F15" si="5">E12*30</f>
        <v>90</v>
      </c>
      <c r="G12" s="28">
        <f>SUM(H12+I12+J12)</f>
        <v>45</v>
      </c>
      <c r="H12" s="29">
        <v>30</v>
      </c>
      <c r="I12" s="29">
        <v>15</v>
      </c>
      <c r="J12" s="29"/>
      <c r="K12" s="28">
        <f t="shared" si="2"/>
        <v>45</v>
      </c>
      <c r="L12" s="1057">
        <f t="shared" si="3"/>
        <v>3</v>
      </c>
      <c r="M12" s="1058"/>
      <c r="N12" s="693" t="s">
        <v>309</v>
      </c>
      <c r="O12" s="637">
        <f t="shared" si="4"/>
        <v>50</v>
      </c>
      <c r="P12" s="677"/>
    </row>
    <row r="13" spans="1:16" ht="14.65" customHeight="1" x14ac:dyDescent="0.25">
      <c r="A13" s="631" t="s">
        <v>117</v>
      </c>
      <c r="B13" s="631" t="s">
        <v>316</v>
      </c>
      <c r="C13" s="693">
        <v>5</v>
      </c>
      <c r="D13" s="633" t="s">
        <v>317</v>
      </c>
      <c r="E13" s="639">
        <v>3</v>
      </c>
      <c r="F13" s="693">
        <f t="shared" si="5"/>
        <v>90</v>
      </c>
      <c r="G13" s="28">
        <f t="shared" ref="G13" si="6">SUM(H13+I13+J13)</f>
        <v>60</v>
      </c>
      <c r="H13" s="693"/>
      <c r="I13" s="693"/>
      <c r="J13" s="693">
        <v>60</v>
      </c>
      <c r="K13" s="693">
        <f t="shared" si="2"/>
        <v>30</v>
      </c>
      <c r="L13" s="1062">
        <f>G13/15</f>
        <v>4</v>
      </c>
      <c r="M13" s="1058"/>
      <c r="N13" s="693" t="s">
        <v>309</v>
      </c>
      <c r="O13" s="637">
        <f>G13/F13*100</f>
        <v>66.666666666666657</v>
      </c>
      <c r="P13" s="638" t="s">
        <v>312</v>
      </c>
    </row>
    <row r="14" spans="1:16" ht="28.9" customHeight="1" x14ac:dyDescent="0.25">
      <c r="A14" s="631" t="s">
        <v>117</v>
      </c>
      <c r="B14" s="631" t="s">
        <v>316</v>
      </c>
      <c r="C14" s="693">
        <v>6</v>
      </c>
      <c r="D14" s="640" t="s">
        <v>351</v>
      </c>
      <c r="E14" s="634">
        <v>3</v>
      </c>
      <c r="F14" s="635">
        <f t="shared" si="5"/>
        <v>90</v>
      </c>
      <c r="G14" s="635">
        <f>H14+I14+J14</f>
        <v>60</v>
      </c>
      <c r="H14" s="29">
        <v>8</v>
      </c>
      <c r="I14" s="29"/>
      <c r="J14" s="29">
        <v>52</v>
      </c>
      <c r="K14" s="28">
        <f t="shared" si="2"/>
        <v>30</v>
      </c>
      <c r="L14" s="1057">
        <f t="shared" ref="L14" si="7">G14/15</f>
        <v>4</v>
      </c>
      <c r="M14" s="1058"/>
      <c r="N14" s="693" t="s">
        <v>309</v>
      </c>
      <c r="O14" s="637">
        <f t="shared" ref="O14" si="8">G14/F14*100</f>
        <v>66.666666666666657</v>
      </c>
      <c r="P14" s="654" t="s">
        <v>312</v>
      </c>
    </row>
    <row r="15" spans="1:16" ht="14.65" customHeight="1" x14ac:dyDescent="0.25">
      <c r="A15" s="631" t="s">
        <v>117</v>
      </c>
      <c r="B15" s="631" t="s">
        <v>316</v>
      </c>
      <c r="C15" s="693">
        <v>7</v>
      </c>
      <c r="D15" s="633" t="s">
        <v>352</v>
      </c>
      <c r="E15" s="634">
        <v>3</v>
      </c>
      <c r="F15" s="635">
        <f t="shared" si="5"/>
        <v>90</v>
      </c>
      <c r="G15" s="635">
        <f>H15+I15+J15</f>
        <v>60</v>
      </c>
      <c r="H15" s="29">
        <v>8</v>
      </c>
      <c r="I15" s="29"/>
      <c r="J15" s="29">
        <v>52</v>
      </c>
      <c r="K15" s="28">
        <f t="shared" si="2"/>
        <v>30</v>
      </c>
      <c r="L15" s="1057">
        <f t="shared" si="3"/>
        <v>4</v>
      </c>
      <c r="M15" s="1058"/>
      <c r="N15" s="693" t="s">
        <v>309</v>
      </c>
      <c r="O15" s="637">
        <f t="shared" si="4"/>
        <v>66.666666666666657</v>
      </c>
      <c r="P15" s="638" t="s">
        <v>312</v>
      </c>
    </row>
    <row r="16" spans="1:16" ht="14.65" customHeight="1" x14ac:dyDescent="0.25">
      <c r="A16" s="631"/>
      <c r="B16" s="631"/>
      <c r="C16" s="693"/>
      <c r="D16" s="640" t="s">
        <v>14</v>
      </c>
      <c r="E16" s="680">
        <f>SUM(E9:E15)</f>
        <v>24</v>
      </c>
      <c r="F16" s="695">
        <f t="shared" ref="F16:K16" si="9">SUM(F9:F15)</f>
        <v>720</v>
      </c>
      <c r="G16" s="695">
        <f t="shared" si="9"/>
        <v>375</v>
      </c>
      <c r="H16" s="695">
        <f t="shared" si="9"/>
        <v>122</v>
      </c>
      <c r="I16" s="695">
        <f t="shared" si="9"/>
        <v>15</v>
      </c>
      <c r="J16" s="695">
        <f t="shared" si="9"/>
        <v>238</v>
      </c>
      <c r="K16" s="695">
        <f t="shared" si="9"/>
        <v>345</v>
      </c>
      <c r="L16" s="1063">
        <f>SUM(L9:L15)</f>
        <v>25</v>
      </c>
      <c r="M16" s="1064"/>
      <c r="N16" s="694"/>
      <c r="O16" s="694"/>
      <c r="P16" s="638"/>
    </row>
    <row r="17" spans="1:16" ht="15" customHeight="1" x14ac:dyDescent="0.25">
      <c r="A17" s="631"/>
      <c r="B17" s="631"/>
      <c r="C17" s="631"/>
      <c r="D17" s="642" t="s">
        <v>318</v>
      </c>
      <c r="E17" s="643">
        <f>30-E16</f>
        <v>6</v>
      </c>
      <c r="F17" s="644"/>
      <c r="G17" s="644"/>
      <c r="H17" s="644"/>
      <c r="I17" s="644"/>
      <c r="J17" s="644"/>
      <c r="K17" s="644"/>
      <c r="L17" s="644"/>
      <c r="M17" s="644"/>
      <c r="N17" s="644"/>
      <c r="O17" s="645"/>
      <c r="P17" s="646"/>
    </row>
    <row r="18" spans="1:16" ht="15" customHeight="1" x14ac:dyDescent="0.25">
      <c r="A18" s="631"/>
      <c r="B18" s="631"/>
      <c r="C18" s="1045" t="s">
        <v>319</v>
      </c>
      <c r="D18" s="1045"/>
      <c r="E18" s="1045"/>
      <c r="F18" s="1045"/>
      <c r="G18" s="1045"/>
      <c r="H18" s="1045"/>
      <c r="I18" s="1045"/>
      <c r="J18" s="1045"/>
      <c r="K18" s="1045"/>
      <c r="L18" s="1045"/>
      <c r="M18" s="1045"/>
      <c r="N18" s="1045"/>
      <c r="O18" s="1045"/>
      <c r="P18" s="1045"/>
    </row>
    <row r="19" spans="1:16" ht="15" customHeight="1" x14ac:dyDescent="0.25">
      <c r="A19" s="631"/>
      <c r="B19" s="631"/>
      <c r="C19" s="1046" t="s">
        <v>0</v>
      </c>
      <c r="D19" s="1047" t="s">
        <v>296</v>
      </c>
      <c r="E19" s="1048" t="s">
        <v>297</v>
      </c>
      <c r="F19" s="1050" t="s">
        <v>298</v>
      </c>
      <c r="G19" s="1050"/>
      <c r="H19" s="1050"/>
      <c r="I19" s="1050"/>
      <c r="J19" s="1050"/>
      <c r="K19" s="1010"/>
      <c r="L19" s="1065" t="s">
        <v>299</v>
      </c>
      <c r="M19" s="1066"/>
      <c r="N19" s="1048" t="s">
        <v>300</v>
      </c>
      <c r="O19" s="1048" t="s">
        <v>301</v>
      </c>
      <c r="P19" s="1048" t="s">
        <v>302</v>
      </c>
    </row>
    <row r="20" spans="1:16" ht="15" customHeight="1" x14ac:dyDescent="0.25">
      <c r="A20" s="631"/>
      <c r="B20" s="631"/>
      <c r="C20" s="1046"/>
      <c r="D20" s="1047"/>
      <c r="E20" s="1048"/>
      <c r="F20" s="1048" t="s">
        <v>9</v>
      </c>
      <c r="G20" s="1059" t="s">
        <v>303</v>
      </c>
      <c r="H20" s="1059"/>
      <c r="I20" s="1059"/>
      <c r="J20" s="1059"/>
      <c r="K20" s="1048" t="s">
        <v>304</v>
      </c>
      <c r="L20" s="1067"/>
      <c r="M20" s="1068"/>
      <c r="N20" s="1048"/>
      <c r="O20" s="1048"/>
      <c r="P20" s="1048"/>
    </row>
    <row r="21" spans="1:16" ht="15" customHeight="1" x14ac:dyDescent="0.25">
      <c r="A21" s="631"/>
      <c r="B21" s="631"/>
      <c r="C21" s="1046"/>
      <c r="D21" s="1047"/>
      <c r="E21" s="1048"/>
      <c r="F21" s="1010"/>
      <c r="G21" s="1048" t="s">
        <v>305</v>
      </c>
      <c r="H21" s="1050" t="s">
        <v>306</v>
      </c>
      <c r="I21" s="1010"/>
      <c r="J21" s="1010"/>
      <c r="K21" s="1010"/>
      <c r="L21" s="1067"/>
      <c r="M21" s="1068"/>
      <c r="N21" s="1048"/>
      <c r="O21" s="1048"/>
      <c r="P21" s="1048"/>
    </row>
    <row r="22" spans="1:16" ht="15" customHeight="1" x14ac:dyDescent="0.25">
      <c r="A22" s="631"/>
      <c r="B22" s="631"/>
      <c r="C22" s="1046"/>
      <c r="D22" s="1047"/>
      <c r="E22" s="1048"/>
      <c r="F22" s="1010"/>
      <c r="G22" s="1060"/>
      <c r="H22" s="1048" t="s">
        <v>15</v>
      </c>
      <c r="I22" s="1048" t="s">
        <v>307</v>
      </c>
      <c r="J22" s="1048" t="s">
        <v>355</v>
      </c>
      <c r="K22" s="1010"/>
      <c r="L22" s="1067"/>
      <c r="M22" s="1068"/>
      <c r="N22" s="1048"/>
      <c r="O22" s="1048"/>
      <c r="P22" s="1048"/>
    </row>
    <row r="23" spans="1:16" ht="13.15" customHeight="1" x14ac:dyDescent="0.25">
      <c r="A23" s="631"/>
      <c r="B23" s="631"/>
      <c r="C23" s="1046"/>
      <c r="D23" s="1047"/>
      <c r="E23" s="1048"/>
      <c r="F23" s="1010"/>
      <c r="G23" s="1060"/>
      <c r="H23" s="1048"/>
      <c r="I23" s="1048"/>
      <c r="J23" s="1048"/>
      <c r="K23" s="1010"/>
      <c r="L23" s="1067"/>
      <c r="M23" s="1068"/>
      <c r="N23" s="1048"/>
      <c r="O23" s="1048"/>
      <c r="P23" s="1048"/>
    </row>
    <row r="24" spans="1:16" ht="10.15" customHeight="1" x14ac:dyDescent="0.25">
      <c r="A24" s="631"/>
      <c r="B24" s="631"/>
      <c r="C24" s="1046"/>
      <c r="D24" s="1047"/>
      <c r="E24" s="1048"/>
      <c r="F24" s="1010"/>
      <c r="G24" s="1060"/>
      <c r="H24" s="1048"/>
      <c r="I24" s="1048"/>
      <c r="J24" s="1048"/>
      <c r="K24" s="1010"/>
      <c r="L24" s="1069"/>
      <c r="M24" s="1070"/>
      <c r="N24" s="1048"/>
      <c r="O24" s="1048"/>
      <c r="P24" s="1048"/>
    </row>
    <row r="25" spans="1:16" ht="14.65" customHeight="1" x14ac:dyDescent="0.25">
      <c r="A25" s="631"/>
      <c r="B25" s="631"/>
      <c r="C25" s="1046"/>
      <c r="D25" s="1047"/>
      <c r="E25" s="1049"/>
      <c r="F25" s="1011"/>
      <c r="G25" s="1061"/>
      <c r="H25" s="1049"/>
      <c r="I25" s="1049"/>
      <c r="J25" s="1049"/>
      <c r="K25" s="1011"/>
      <c r="L25" s="688" t="s">
        <v>21</v>
      </c>
      <c r="M25" s="688" t="s">
        <v>22</v>
      </c>
      <c r="N25" s="1048"/>
      <c r="O25" s="1048"/>
      <c r="P25" s="1048"/>
    </row>
    <row r="26" spans="1:16" ht="14.65" customHeight="1" x14ac:dyDescent="0.25">
      <c r="A26" s="631" t="s">
        <v>309</v>
      </c>
      <c r="B26" s="631" t="s">
        <v>310</v>
      </c>
      <c r="C26" s="693">
        <v>1</v>
      </c>
      <c r="D26" s="647" t="s">
        <v>324</v>
      </c>
      <c r="E26" s="674">
        <v>3</v>
      </c>
      <c r="F26" s="675">
        <f>E26*30</f>
        <v>90</v>
      </c>
      <c r="G26" s="398">
        <f t="shared" ref="G26" si="10">SUM(H26+I26+J26)</f>
        <v>36</v>
      </c>
      <c r="H26" s="675">
        <v>18</v>
      </c>
      <c r="I26" s="676"/>
      <c r="J26" s="676">
        <v>18</v>
      </c>
      <c r="K26" s="398">
        <f>F26-G26</f>
        <v>54</v>
      </c>
      <c r="L26" s="690"/>
      <c r="M26" s="699">
        <f>G26/9</f>
        <v>4</v>
      </c>
      <c r="N26" s="693" t="s">
        <v>322</v>
      </c>
      <c r="O26" s="637">
        <f>G26/F26*100</f>
        <v>40</v>
      </c>
      <c r="P26" s="638" t="s">
        <v>312</v>
      </c>
    </row>
    <row r="27" spans="1:16" ht="14.65" customHeight="1" x14ac:dyDescent="0.25">
      <c r="A27" s="631" t="s">
        <v>117</v>
      </c>
      <c r="B27" s="631" t="s">
        <v>310</v>
      </c>
      <c r="C27" s="693">
        <v>2</v>
      </c>
      <c r="D27" s="647" t="s">
        <v>118</v>
      </c>
      <c r="E27" s="634">
        <v>5</v>
      </c>
      <c r="F27" s="29">
        <f t="shared" ref="F27:F29" si="11">E27*30</f>
        <v>150</v>
      </c>
      <c r="G27" s="28">
        <f>SUM(H27+I27+J27)</f>
        <v>72</v>
      </c>
      <c r="H27" s="28">
        <v>36</v>
      </c>
      <c r="I27" s="28"/>
      <c r="J27" s="28">
        <v>36</v>
      </c>
      <c r="K27" s="28">
        <f t="shared" ref="K27:K28" si="12">F27-G27</f>
        <v>78</v>
      </c>
      <c r="L27" s="698">
        <f>G27/18</f>
        <v>4</v>
      </c>
      <c r="M27" s="699">
        <f>G27/18</f>
        <v>4</v>
      </c>
      <c r="N27" s="693" t="s">
        <v>320</v>
      </c>
      <c r="O27" s="637">
        <f t="shared" ref="O27:O34" si="13">G27/F27*100</f>
        <v>48</v>
      </c>
      <c r="P27" s="638" t="s">
        <v>312</v>
      </c>
    </row>
    <row r="28" spans="1:16" ht="14.65" customHeight="1" x14ac:dyDescent="0.25">
      <c r="A28" s="631" t="s">
        <v>117</v>
      </c>
      <c r="B28" s="631" t="s">
        <v>310</v>
      </c>
      <c r="C28" s="693">
        <v>3</v>
      </c>
      <c r="D28" s="647" t="s">
        <v>348</v>
      </c>
      <c r="E28" s="634">
        <v>5</v>
      </c>
      <c r="F28" s="29">
        <f t="shared" si="11"/>
        <v>150</v>
      </c>
      <c r="G28" s="28">
        <f>SUM(H28+I28+J28)</f>
        <v>72</v>
      </c>
      <c r="H28" s="28">
        <v>36</v>
      </c>
      <c r="I28" s="28"/>
      <c r="J28" s="28">
        <v>36</v>
      </c>
      <c r="K28" s="28">
        <f t="shared" si="12"/>
        <v>78</v>
      </c>
      <c r="L28" s="698">
        <f>G28/18</f>
        <v>4</v>
      </c>
      <c r="M28" s="699">
        <f>G28/18</f>
        <v>4</v>
      </c>
      <c r="N28" s="693" t="s">
        <v>320</v>
      </c>
      <c r="O28" s="637">
        <f t="shared" si="13"/>
        <v>48</v>
      </c>
      <c r="P28" s="638" t="s">
        <v>312</v>
      </c>
    </row>
    <row r="29" spans="1:16" ht="14.65" customHeight="1" x14ac:dyDescent="0.25">
      <c r="A29" s="631" t="s">
        <v>117</v>
      </c>
      <c r="B29" s="631" t="s">
        <v>310</v>
      </c>
      <c r="C29" s="693">
        <v>4</v>
      </c>
      <c r="D29" s="647" t="s">
        <v>60</v>
      </c>
      <c r="E29" s="674">
        <v>6</v>
      </c>
      <c r="F29" s="675">
        <f t="shared" si="11"/>
        <v>180</v>
      </c>
      <c r="G29" s="398">
        <f t="shared" ref="G29:G30" si="14">SUM(H29+I29+J29)</f>
        <v>72</v>
      </c>
      <c r="H29" s="675">
        <v>36</v>
      </c>
      <c r="I29" s="676"/>
      <c r="J29" s="676">
        <v>36</v>
      </c>
      <c r="K29" s="398">
        <f>F29-G29</f>
        <v>108</v>
      </c>
      <c r="L29" s="698">
        <f>G29/18</f>
        <v>4</v>
      </c>
      <c r="M29" s="699">
        <f>G29/18</f>
        <v>4</v>
      </c>
      <c r="N29" s="693" t="s">
        <v>320</v>
      </c>
      <c r="O29" s="637">
        <f>G29/F29*100</f>
        <v>40</v>
      </c>
      <c r="P29" s="638" t="s">
        <v>312</v>
      </c>
    </row>
    <row r="30" spans="1:16" ht="14.65" customHeight="1" x14ac:dyDescent="0.25">
      <c r="A30" s="631" t="s">
        <v>117</v>
      </c>
      <c r="B30" s="631" t="s">
        <v>310</v>
      </c>
      <c r="C30" s="693">
        <v>5</v>
      </c>
      <c r="D30" s="647" t="s">
        <v>70</v>
      </c>
      <c r="E30" s="634">
        <v>4.5</v>
      </c>
      <c r="F30" s="29">
        <f>E30*30</f>
        <v>135</v>
      </c>
      <c r="G30" s="28">
        <f t="shared" si="14"/>
        <v>90</v>
      </c>
      <c r="H30" s="635"/>
      <c r="I30" s="636"/>
      <c r="J30" s="636">
        <v>90</v>
      </c>
      <c r="K30" s="28">
        <f>F30-G30</f>
        <v>45</v>
      </c>
      <c r="L30" s="31"/>
      <c r="M30" s="32"/>
      <c r="N30" s="693" t="s">
        <v>322</v>
      </c>
      <c r="O30" s="637">
        <f>G30/F30*100</f>
        <v>66.666666666666657</v>
      </c>
      <c r="P30" s="638" t="s">
        <v>312</v>
      </c>
    </row>
    <row r="31" spans="1:16" ht="28.9" customHeight="1" x14ac:dyDescent="0.25">
      <c r="A31" s="631" t="s">
        <v>309</v>
      </c>
      <c r="B31" s="631" t="s">
        <v>316</v>
      </c>
      <c r="C31" s="693">
        <v>6</v>
      </c>
      <c r="D31" s="647" t="s">
        <v>350</v>
      </c>
      <c r="E31" s="634">
        <v>3</v>
      </c>
      <c r="F31" s="635">
        <f>E31*30</f>
        <v>90</v>
      </c>
      <c r="G31" s="635">
        <f>H31+I31+J31</f>
        <v>36</v>
      </c>
      <c r="H31" s="29">
        <v>18</v>
      </c>
      <c r="I31" s="29"/>
      <c r="J31" s="29">
        <v>18</v>
      </c>
      <c r="K31" s="28">
        <f>F31-G31</f>
        <v>54</v>
      </c>
      <c r="L31" s="699">
        <f>G31/9</f>
        <v>4</v>
      </c>
      <c r="M31" s="690"/>
      <c r="N31" s="693" t="s">
        <v>323</v>
      </c>
      <c r="O31" s="637">
        <f>G31/F31*100</f>
        <v>40</v>
      </c>
      <c r="P31" s="678"/>
    </row>
    <row r="32" spans="1:16" ht="14.65" customHeight="1" x14ac:dyDescent="0.25">
      <c r="A32" s="631" t="s">
        <v>117</v>
      </c>
      <c r="B32" s="631" t="s">
        <v>316</v>
      </c>
      <c r="C32" s="693">
        <v>7</v>
      </c>
      <c r="D32" s="647" t="s">
        <v>317</v>
      </c>
      <c r="E32" s="639">
        <v>3.5</v>
      </c>
      <c r="F32" s="693">
        <f t="shared" ref="F32:F34" si="15">E32*30</f>
        <v>105</v>
      </c>
      <c r="G32" s="635">
        <f>H32+I32+J32</f>
        <v>72</v>
      </c>
      <c r="H32" s="693"/>
      <c r="I32" s="693"/>
      <c r="J32" s="693">
        <v>72</v>
      </c>
      <c r="K32" s="693">
        <f t="shared" ref="K32:K34" si="16">F32-G32</f>
        <v>33</v>
      </c>
      <c r="L32" s="698">
        <f>G32/18</f>
        <v>4</v>
      </c>
      <c r="M32" s="690">
        <f>G32/18</f>
        <v>4</v>
      </c>
      <c r="N32" s="693" t="s">
        <v>322</v>
      </c>
      <c r="O32" s="637">
        <f>G32/F32*100</f>
        <v>68.571428571428569</v>
      </c>
      <c r="P32" s="638" t="s">
        <v>312</v>
      </c>
    </row>
    <row r="33" spans="1:17" ht="28.9" customHeight="1" x14ac:dyDescent="0.25">
      <c r="A33" s="631" t="s">
        <v>117</v>
      </c>
      <c r="B33" s="631" t="s">
        <v>316</v>
      </c>
      <c r="C33" s="693">
        <v>8</v>
      </c>
      <c r="D33" s="647" t="s">
        <v>353</v>
      </c>
      <c r="E33" s="670">
        <v>3</v>
      </c>
      <c r="F33" s="671">
        <f t="shared" si="15"/>
        <v>90</v>
      </c>
      <c r="G33" s="671">
        <f t="shared" ref="G33" si="17">H33+I33+J33</f>
        <v>54</v>
      </c>
      <c r="H33" s="605">
        <v>8</v>
      </c>
      <c r="I33" s="605"/>
      <c r="J33" s="605">
        <v>46</v>
      </c>
      <c r="K33" s="672">
        <f t="shared" si="16"/>
        <v>36</v>
      </c>
      <c r="L33" s="699">
        <f>G33/9</f>
        <v>6</v>
      </c>
      <c r="M33" s="690"/>
      <c r="N33" s="693" t="s">
        <v>323</v>
      </c>
      <c r="O33" s="637">
        <f t="shared" si="13"/>
        <v>60</v>
      </c>
      <c r="P33" s="654" t="s">
        <v>312</v>
      </c>
    </row>
    <row r="34" spans="1:17" ht="14.65" customHeight="1" x14ac:dyDescent="0.25">
      <c r="A34" s="631" t="s">
        <v>117</v>
      </c>
      <c r="B34" s="631" t="s">
        <v>316</v>
      </c>
      <c r="C34" s="693">
        <v>9</v>
      </c>
      <c r="D34" s="647" t="s">
        <v>354</v>
      </c>
      <c r="E34" s="670">
        <v>3</v>
      </c>
      <c r="F34" s="671">
        <f t="shared" si="15"/>
        <v>90</v>
      </c>
      <c r="G34" s="671">
        <f>H34+I34+J34</f>
        <v>54</v>
      </c>
      <c r="H34" s="605">
        <v>8</v>
      </c>
      <c r="I34" s="605"/>
      <c r="J34" s="605">
        <v>46</v>
      </c>
      <c r="K34" s="672">
        <f t="shared" si="16"/>
        <v>36</v>
      </c>
      <c r="L34" s="32"/>
      <c r="M34" s="690">
        <f>G34/9</f>
        <v>6</v>
      </c>
      <c r="N34" s="693" t="s">
        <v>322</v>
      </c>
      <c r="O34" s="637">
        <f t="shared" si="13"/>
        <v>60</v>
      </c>
      <c r="P34" s="638" t="s">
        <v>312</v>
      </c>
    </row>
    <row r="35" spans="1:17" ht="14.65" customHeight="1" x14ac:dyDescent="0.25">
      <c r="A35" s="631"/>
      <c r="B35" s="631"/>
      <c r="C35" s="693"/>
      <c r="D35" s="649" t="s">
        <v>14</v>
      </c>
      <c r="E35" s="680">
        <f>SUM(E26:E34)</f>
        <v>36</v>
      </c>
      <c r="F35" s="696">
        <f t="shared" ref="F35:M35" si="18">SUM(F26:F34)</f>
        <v>1080</v>
      </c>
      <c r="G35" s="696">
        <f t="shared" si="18"/>
        <v>558</v>
      </c>
      <c r="H35" s="696">
        <f t="shared" si="18"/>
        <v>160</v>
      </c>
      <c r="I35" s="696">
        <f t="shared" si="18"/>
        <v>0</v>
      </c>
      <c r="J35" s="696">
        <f t="shared" si="18"/>
        <v>398</v>
      </c>
      <c r="K35" s="696">
        <f t="shared" si="18"/>
        <v>522</v>
      </c>
      <c r="L35" s="696">
        <f t="shared" si="18"/>
        <v>26</v>
      </c>
      <c r="M35" s="696">
        <f t="shared" si="18"/>
        <v>26</v>
      </c>
      <c r="N35" s="694"/>
      <c r="O35" s="694"/>
      <c r="P35" s="651"/>
    </row>
    <row r="36" spans="1:17" ht="14.65" customHeight="1" x14ac:dyDescent="0.25">
      <c r="A36" s="631"/>
      <c r="B36" s="631"/>
      <c r="C36" s="631"/>
      <c r="D36" s="642" t="s">
        <v>318</v>
      </c>
      <c r="E36" s="643">
        <f>30-E35</f>
        <v>-6</v>
      </c>
      <c r="F36" s="645"/>
      <c r="G36" s="645"/>
      <c r="H36" s="645"/>
      <c r="I36" s="645"/>
      <c r="J36" s="645"/>
      <c r="K36" s="645"/>
      <c r="L36" s="645"/>
      <c r="M36" s="645"/>
      <c r="N36" s="645"/>
      <c r="O36" s="645"/>
      <c r="P36" s="646"/>
    </row>
    <row r="37" spans="1:17" ht="15" customHeight="1" x14ac:dyDescent="0.25">
      <c r="A37" s="631"/>
      <c r="B37" s="631"/>
      <c r="C37" s="1045" t="s">
        <v>368</v>
      </c>
      <c r="D37" s="1045"/>
      <c r="E37" s="1045"/>
      <c r="F37" s="1045"/>
      <c r="G37" s="1045"/>
      <c r="H37" s="1045"/>
      <c r="I37" s="1045"/>
      <c r="J37" s="1045"/>
      <c r="K37" s="1045"/>
      <c r="L37" s="1045"/>
      <c r="M37" s="1045"/>
      <c r="N37" s="1045"/>
      <c r="O37" s="1045"/>
      <c r="P37" s="1045"/>
    </row>
    <row r="38" spans="1:17" ht="15" customHeight="1" x14ac:dyDescent="0.25">
      <c r="A38" s="631"/>
      <c r="B38" s="631"/>
      <c r="C38" s="1090" t="s">
        <v>0</v>
      </c>
      <c r="D38" s="1091" t="s">
        <v>296</v>
      </c>
      <c r="E38" s="1086" t="s">
        <v>297</v>
      </c>
      <c r="F38" s="1089" t="s">
        <v>298</v>
      </c>
      <c r="G38" s="1089"/>
      <c r="H38" s="1089"/>
      <c r="I38" s="1089"/>
      <c r="J38" s="1089"/>
      <c r="K38" s="1087"/>
      <c r="L38" s="1092" t="s">
        <v>299</v>
      </c>
      <c r="M38" s="1093"/>
      <c r="N38" s="1086" t="s">
        <v>300</v>
      </c>
      <c r="O38" s="1086" t="s">
        <v>301</v>
      </c>
      <c r="P38" s="1086" t="s">
        <v>302</v>
      </c>
      <c r="Q38" s="1078" t="s">
        <v>369</v>
      </c>
    </row>
    <row r="39" spans="1:17" ht="15" customHeight="1" x14ac:dyDescent="0.25">
      <c r="A39" s="631"/>
      <c r="B39" s="631"/>
      <c r="C39" s="1090"/>
      <c r="D39" s="1091"/>
      <c r="E39" s="1086"/>
      <c r="F39" s="1086" t="s">
        <v>9</v>
      </c>
      <c r="G39" s="1085" t="s">
        <v>303</v>
      </c>
      <c r="H39" s="1085"/>
      <c r="I39" s="1085"/>
      <c r="J39" s="1085"/>
      <c r="K39" s="1086" t="s">
        <v>304</v>
      </c>
      <c r="L39" s="1094"/>
      <c r="M39" s="1095"/>
      <c r="N39" s="1086"/>
      <c r="O39" s="1086"/>
      <c r="P39" s="1086"/>
      <c r="Q39" s="1078"/>
    </row>
    <row r="40" spans="1:17" ht="15" customHeight="1" x14ac:dyDescent="0.25">
      <c r="A40" s="631"/>
      <c r="B40" s="631"/>
      <c r="C40" s="1090"/>
      <c r="D40" s="1091"/>
      <c r="E40" s="1086"/>
      <c r="F40" s="1087"/>
      <c r="G40" s="1086" t="s">
        <v>305</v>
      </c>
      <c r="H40" s="1089" t="s">
        <v>306</v>
      </c>
      <c r="I40" s="1087"/>
      <c r="J40" s="1087"/>
      <c r="K40" s="1087"/>
      <c r="L40" s="1094"/>
      <c r="M40" s="1095"/>
      <c r="N40" s="1086"/>
      <c r="O40" s="1086"/>
      <c r="P40" s="1086"/>
      <c r="Q40" s="1078"/>
    </row>
    <row r="41" spans="1:17" ht="15" customHeight="1" x14ac:dyDescent="0.25">
      <c r="A41" s="631"/>
      <c r="B41" s="631"/>
      <c r="C41" s="1090"/>
      <c r="D41" s="1091"/>
      <c r="E41" s="1086"/>
      <c r="F41" s="1087"/>
      <c r="G41" s="1088"/>
      <c r="H41" s="1086" t="s">
        <v>15</v>
      </c>
      <c r="I41" s="1086" t="s">
        <v>307</v>
      </c>
      <c r="J41" s="1086" t="s">
        <v>355</v>
      </c>
      <c r="K41" s="1087"/>
      <c r="L41" s="1094"/>
      <c r="M41" s="1095"/>
      <c r="N41" s="1086"/>
      <c r="O41" s="1086"/>
      <c r="P41" s="1086"/>
      <c r="Q41" s="1078"/>
    </row>
    <row r="42" spans="1:17" ht="15" customHeight="1" x14ac:dyDescent="0.25">
      <c r="A42" s="631"/>
      <c r="B42" s="631"/>
      <c r="C42" s="1090"/>
      <c r="D42" s="1091"/>
      <c r="E42" s="1086"/>
      <c r="F42" s="1087"/>
      <c r="G42" s="1088"/>
      <c r="H42" s="1086"/>
      <c r="I42" s="1086"/>
      <c r="J42" s="1086"/>
      <c r="K42" s="1087"/>
      <c r="L42" s="1094"/>
      <c r="M42" s="1095"/>
      <c r="N42" s="1086"/>
      <c r="O42" s="1086"/>
      <c r="P42" s="1086"/>
      <c r="Q42" s="1078"/>
    </row>
    <row r="43" spans="1:17" ht="13.15" customHeight="1" x14ac:dyDescent="0.25">
      <c r="A43" s="631"/>
      <c r="B43" s="631"/>
      <c r="C43" s="1090"/>
      <c r="D43" s="1091"/>
      <c r="E43" s="1086"/>
      <c r="F43" s="1087"/>
      <c r="G43" s="1088"/>
      <c r="H43" s="1086"/>
      <c r="I43" s="1086"/>
      <c r="J43" s="1086"/>
      <c r="K43" s="1087"/>
      <c r="L43" s="1094"/>
      <c r="M43" s="1095"/>
      <c r="N43" s="1086"/>
      <c r="O43" s="1086"/>
      <c r="P43" s="1086"/>
      <c r="Q43" s="1078"/>
    </row>
    <row r="44" spans="1:17" ht="22.5" customHeight="1" x14ac:dyDescent="0.35">
      <c r="A44" s="631" t="s">
        <v>309</v>
      </c>
      <c r="B44" s="631" t="s">
        <v>310</v>
      </c>
      <c r="C44" s="700">
        <v>1</v>
      </c>
      <c r="D44" s="701" t="s">
        <v>56</v>
      </c>
      <c r="E44" s="702">
        <v>3</v>
      </c>
      <c r="F44" s="703">
        <f>E44*30</f>
        <v>90</v>
      </c>
      <c r="G44" s="704">
        <f>SUM(H44+I44+J44)</f>
        <v>60</v>
      </c>
      <c r="H44" s="703">
        <v>30</v>
      </c>
      <c r="I44" s="703"/>
      <c r="J44" s="703">
        <v>30</v>
      </c>
      <c r="K44" s="704">
        <f>F44-G44</f>
        <v>30</v>
      </c>
      <c r="L44" s="1079">
        <f>G44/15</f>
        <v>4</v>
      </c>
      <c r="M44" s="1080"/>
      <c r="N44" s="700" t="s">
        <v>311</v>
      </c>
      <c r="O44" s="705">
        <f>G44/F44*100</f>
        <v>66.666666666666657</v>
      </c>
      <c r="P44" s="706" t="s">
        <v>312</v>
      </c>
      <c r="Q44" s="707"/>
    </row>
    <row r="45" spans="1:17" ht="39" customHeight="1" x14ac:dyDescent="0.35">
      <c r="A45" s="631" t="s">
        <v>117</v>
      </c>
      <c r="B45" s="631" t="s">
        <v>310</v>
      </c>
      <c r="C45" s="700">
        <v>2</v>
      </c>
      <c r="D45" s="708" t="s">
        <v>183</v>
      </c>
      <c r="E45" s="709">
        <v>3</v>
      </c>
      <c r="F45" s="710">
        <f t="shared" ref="F45:F49" si="19">E45*30</f>
        <v>90</v>
      </c>
      <c r="G45" s="711">
        <f t="shared" ref="G45" si="20">SUM(H45+I45+J45)</f>
        <v>60</v>
      </c>
      <c r="H45" s="712">
        <v>30</v>
      </c>
      <c r="I45" s="712"/>
      <c r="J45" s="712">
        <v>30</v>
      </c>
      <c r="K45" s="711">
        <f t="shared" ref="K45:K46" si="21">F45-G45</f>
        <v>30</v>
      </c>
      <c r="L45" s="1079">
        <f>G45/15</f>
        <v>4</v>
      </c>
      <c r="M45" s="1080"/>
      <c r="N45" s="700" t="s">
        <v>309</v>
      </c>
      <c r="O45" s="705">
        <f>G45/F45*100</f>
        <v>66.666666666666657</v>
      </c>
      <c r="P45" s="706" t="s">
        <v>312</v>
      </c>
      <c r="Q45" s="707"/>
    </row>
    <row r="46" spans="1:17" ht="28.5" customHeight="1" x14ac:dyDescent="0.35">
      <c r="A46" s="631" t="s">
        <v>117</v>
      </c>
      <c r="B46" s="631" t="s">
        <v>310</v>
      </c>
      <c r="C46" s="700">
        <v>3</v>
      </c>
      <c r="D46" s="701" t="s">
        <v>102</v>
      </c>
      <c r="E46" s="709">
        <v>4</v>
      </c>
      <c r="F46" s="710">
        <f t="shared" si="19"/>
        <v>120</v>
      </c>
      <c r="G46" s="711">
        <f>SUM(H46+I46+J46)</f>
        <v>60</v>
      </c>
      <c r="H46" s="710">
        <v>30</v>
      </c>
      <c r="I46" s="713"/>
      <c r="J46" s="713">
        <v>30</v>
      </c>
      <c r="K46" s="711">
        <f t="shared" si="21"/>
        <v>60</v>
      </c>
      <c r="L46" s="1080">
        <f>G46/15</f>
        <v>4</v>
      </c>
      <c r="M46" s="1080"/>
      <c r="N46" s="700" t="s">
        <v>309</v>
      </c>
      <c r="O46" s="705">
        <f>G46/F46*100</f>
        <v>50</v>
      </c>
      <c r="P46" s="706" t="s">
        <v>334</v>
      </c>
      <c r="Q46" s="707"/>
    </row>
    <row r="47" spans="1:17" ht="36.75" customHeight="1" x14ac:dyDescent="0.35">
      <c r="A47" s="631" t="s">
        <v>117</v>
      </c>
      <c r="B47" s="631" t="s">
        <v>310</v>
      </c>
      <c r="C47" s="700">
        <v>4</v>
      </c>
      <c r="D47" s="701" t="s">
        <v>179</v>
      </c>
      <c r="E47" s="702">
        <v>5</v>
      </c>
      <c r="F47" s="703">
        <f t="shared" si="19"/>
        <v>150</v>
      </c>
      <c r="G47" s="714">
        <f t="shared" ref="G47:G48" si="22">SUM(H47+I47+J47)</f>
        <v>60</v>
      </c>
      <c r="H47" s="703">
        <v>30</v>
      </c>
      <c r="I47" s="715"/>
      <c r="J47" s="715">
        <v>30</v>
      </c>
      <c r="K47" s="714">
        <f>F47-G47</f>
        <v>90</v>
      </c>
      <c r="L47" s="1080">
        <f t="shared" ref="L47:L49" si="23">G47/15</f>
        <v>4</v>
      </c>
      <c r="M47" s="1080"/>
      <c r="N47" s="700" t="s">
        <v>311</v>
      </c>
      <c r="O47" s="705">
        <f t="shared" ref="O47:O49" si="24">G47/F47*100</f>
        <v>40</v>
      </c>
      <c r="P47" s="706" t="s">
        <v>312</v>
      </c>
      <c r="Q47" s="707"/>
    </row>
    <row r="48" spans="1:17" ht="30.75" customHeight="1" x14ac:dyDescent="0.35">
      <c r="A48" s="631" t="s">
        <v>117</v>
      </c>
      <c r="B48" s="631" t="s">
        <v>316</v>
      </c>
      <c r="C48" s="700">
        <v>5</v>
      </c>
      <c r="D48" s="708" t="s">
        <v>317</v>
      </c>
      <c r="E48" s="716">
        <v>3</v>
      </c>
      <c r="F48" s="700">
        <f t="shared" si="19"/>
        <v>90</v>
      </c>
      <c r="G48" s="714">
        <f t="shared" si="22"/>
        <v>60</v>
      </c>
      <c r="H48" s="700"/>
      <c r="I48" s="700"/>
      <c r="J48" s="700">
        <v>60</v>
      </c>
      <c r="K48" s="700">
        <f t="shared" ref="K48:K49" si="25">F48-G48</f>
        <v>30</v>
      </c>
      <c r="L48" s="1079">
        <f>G48/15</f>
        <v>4</v>
      </c>
      <c r="M48" s="1080"/>
      <c r="N48" s="700" t="s">
        <v>309</v>
      </c>
      <c r="O48" s="705">
        <f>G48/F48*100</f>
        <v>66.666666666666657</v>
      </c>
      <c r="P48" s="706" t="s">
        <v>312</v>
      </c>
      <c r="Q48" s="707"/>
    </row>
    <row r="49" spans="1:17" ht="66.75" customHeight="1" x14ac:dyDescent="0.35">
      <c r="A49" s="631" t="s">
        <v>117</v>
      </c>
      <c r="B49" s="631" t="s">
        <v>316</v>
      </c>
      <c r="C49" s="700">
        <v>6</v>
      </c>
      <c r="D49" s="717" t="s">
        <v>359</v>
      </c>
      <c r="E49" s="702">
        <v>3</v>
      </c>
      <c r="F49" s="703">
        <f t="shared" si="19"/>
        <v>90</v>
      </c>
      <c r="G49" s="703">
        <f>H49+I49+J49</f>
        <v>60</v>
      </c>
      <c r="H49" s="687">
        <v>8</v>
      </c>
      <c r="I49" s="687"/>
      <c r="J49" s="687">
        <v>52</v>
      </c>
      <c r="K49" s="714">
        <f t="shared" si="25"/>
        <v>30</v>
      </c>
      <c r="L49" s="1080">
        <f t="shared" si="23"/>
        <v>4</v>
      </c>
      <c r="M49" s="1080"/>
      <c r="N49" s="700" t="s">
        <v>309</v>
      </c>
      <c r="O49" s="705">
        <f t="shared" si="24"/>
        <v>66.666666666666657</v>
      </c>
      <c r="P49" s="718" t="s">
        <v>312</v>
      </c>
      <c r="Q49" s="707"/>
    </row>
    <row r="50" spans="1:17" ht="14.65" customHeight="1" x14ac:dyDescent="0.35">
      <c r="A50" s="631"/>
      <c r="B50" s="631"/>
      <c r="C50" s="700"/>
      <c r="D50" s="717" t="s">
        <v>14</v>
      </c>
      <c r="E50" s="719">
        <f>SUM(E44:E49)</f>
        <v>21</v>
      </c>
      <c r="F50" s="720">
        <f t="shared" ref="F50:K50" si="26">SUM(F44:F49)</f>
        <v>630</v>
      </c>
      <c r="G50" s="720">
        <f t="shared" si="26"/>
        <v>360</v>
      </c>
      <c r="H50" s="720">
        <f t="shared" si="26"/>
        <v>128</v>
      </c>
      <c r="I50" s="720">
        <f t="shared" si="26"/>
        <v>0</v>
      </c>
      <c r="J50" s="720">
        <f t="shared" si="26"/>
        <v>232</v>
      </c>
      <c r="K50" s="720">
        <f t="shared" si="26"/>
        <v>270</v>
      </c>
      <c r="L50" s="1083">
        <f>SUM(L44:L49)</f>
        <v>24</v>
      </c>
      <c r="M50" s="1084"/>
      <c r="N50" s="721">
        <f>SUM(N46:N49)</f>
        <v>0</v>
      </c>
      <c r="O50" s="721"/>
      <c r="P50" s="722"/>
      <c r="Q50" s="707"/>
    </row>
    <row r="51" spans="1:17" ht="14.65" customHeight="1" x14ac:dyDescent="0.25">
      <c r="A51" s="631"/>
      <c r="B51" s="631"/>
      <c r="C51" s="631"/>
      <c r="D51" s="642" t="s">
        <v>318</v>
      </c>
      <c r="E51" s="643">
        <f>30-E50</f>
        <v>9</v>
      </c>
      <c r="F51" s="644"/>
      <c r="G51" s="644"/>
      <c r="H51" s="644"/>
      <c r="I51" s="644"/>
      <c r="J51" s="644"/>
      <c r="K51" s="644"/>
      <c r="L51" s="644"/>
      <c r="M51" s="644"/>
      <c r="N51" s="644"/>
      <c r="O51" s="644"/>
      <c r="P51" s="646"/>
    </row>
    <row r="52" spans="1:17" ht="15" customHeight="1" x14ac:dyDescent="0.25">
      <c r="A52" s="631"/>
      <c r="B52" s="631"/>
      <c r="C52" s="1045" t="s">
        <v>328</v>
      </c>
      <c r="D52" s="1045"/>
      <c r="E52" s="1045"/>
      <c r="F52" s="1045"/>
      <c r="G52" s="1045"/>
      <c r="H52" s="1045"/>
      <c r="I52" s="1045"/>
      <c r="J52" s="1045"/>
      <c r="K52" s="1045"/>
      <c r="L52" s="1045"/>
      <c r="M52" s="1045"/>
      <c r="N52" s="1045"/>
      <c r="O52" s="1045"/>
      <c r="P52" s="1045"/>
    </row>
    <row r="53" spans="1:17" ht="15" customHeight="1" x14ac:dyDescent="0.25">
      <c r="A53" s="631"/>
      <c r="B53" s="631"/>
      <c r="C53" s="1046" t="s">
        <v>0</v>
      </c>
      <c r="D53" s="1047" t="s">
        <v>296</v>
      </c>
      <c r="E53" s="1048" t="s">
        <v>297</v>
      </c>
      <c r="F53" s="1050" t="s">
        <v>298</v>
      </c>
      <c r="G53" s="1050"/>
      <c r="H53" s="1050"/>
      <c r="I53" s="1050"/>
      <c r="J53" s="1050"/>
      <c r="K53" s="1010"/>
      <c r="L53" s="1065" t="s">
        <v>299</v>
      </c>
      <c r="M53" s="1066"/>
      <c r="N53" s="1048" t="s">
        <v>300</v>
      </c>
      <c r="O53" s="1048" t="s">
        <v>301</v>
      </c>
      <c r="P53" s="1048" t="s">
        <v>302</v>
      </c>
    </row>
    <row r="54" spans="1:17" ht="15" customHeight="1" x14ac:dyDescent="0.25">
      <c r="A54" s="631"/>
      <c r="B54" s="631"/>
      <c r="C54" s="1046"/>
      <c r="D54" s="1047"/>
      <c r="E54" s="1048"/>
      <c r="F54" s="1048" t="s">
        <v>9</v>
      </c>
      <c r="G54" s="1059" t="s">
        <v>303</v>
      </c>
      <c r="H54" s="1059"/>
      <c r="I54" s="1059"/>
      <c r="J54" s="1059"/>
      <c r="K54" s="1048" t="s">
        <v>304</v>
      </c>
      <c r="L54" s="1067"/>
      <c r="M54" s="1068"/>
      <c r="N54" s="1048"/>
      <c r="O54" s="1048"/>
      <c r="P54" s="1048"/>
    </row>
    <row r="55" spans="1:17" ht="15" customHeight="1" x14ac:dyDescent="0.25">
      <c r="A55" s="631"/>
      <c r="B55" s="631"/>
      <c r="C55" s="1046"/>
      <c r="D55" s="1047"/>
      <c r="E55" s="1048"/>
      <c r="F55" s="1010"/>
      <c r="G55" s="1048" t="s">
        <v>305</v>
      </c>
      <c r="H55" s="1050" t="s">
        <v>306</v>
      </c>
      <c r="I55" s="1010"/>
      <c r="J55" s="1010"/>
      <c r="K55" s="1010"/>
      <c r="L55" s="1067"/>
      <c r="M55" s="1068"/>
      <c r="N55" s="1048"/>
      <c r="O55" s="1048"/>
      <c r="P55" s="1048"/>
    </row>
    <row r="56" spans="1:17" ht="15" customHeight="1" x14ac:dyDescent="0.25">
      <c r="A56" s="631"/>
      <c r="B56" s="631"/>
      <c r="C56" s="1046"/>
      <c r="D56" s="1047"/>
      <c r="E56" s="1048"/>
      <c r="F56" s="1010"/>
      <c r="G56" s="1060"/>
      <c r="H56" s="1048" t="s">
        <v>15</v>
      </c>
      <c r="I56" s="1048" t="s">
        <v>307</v>
      </c>
      <c r="J56" s="1048" t="s">
        <v>355</v>
      </c>
      <c r="K56" s="1010"/>
      <c r="L56" s="1067"/>
      <c r="M56" s="1068"/>
      <c r="N56" s="1048"/>
      <c r="O56" s="1048"/>
      <c r="P56" s="1048"/>
    </row>
    <row r="57" spans="1:17" ht="13.15" customHeight="1" x14ac:dyDescent="0.25">
      <c r="A57" s="631"/>
      <c r="B57" s="631"/>
      <c r="C57" s="1046"/>
      <c r="D57" s="1047"/>
      <c r="E57" s="1048"/>
      <c r="F57" s="1010"/>
      <c r="G57" s="1060"/>
      <c r="H57" s="1048"/>
      <c r="I57" s="1048"/>
      <c r="J57" s="1048"/>
      <c r="K57" s="1010"/>
      <c r="L57" s="1067"/>
      <c r="M57" s="1068"/>
      <c r="N57" s="1048"/>
      <c r="O57" s="1048"/>
      <c r="P57" s="1048"/>
    </row>
    <row r="58" spans="1:17" ht="15" customHeight="1" x14ac:dyDescent="0.25">
      <c r="A58" s="631"/>
      <c r="B58" s="631"/>
      <c r="C58" s="1046"/>
      <c r="D58" s="1074"/>
      <c r="E58" s="1049"/>
      <c r="F58" s="1011"/>
      <c r="G58" s="1061"/>
      <c r="H58" s="1049"/>
      <c r="I58" s="1049"/>
      <c r="J58" s="1049"/>
      <c r="K58" s="1011"/>
      <c r="L58" s="689" t="s">
        <v>23</v>
      </c>
      <c r="M58" s="689" t="s">
        <v>24</v>
      </c>
      <c r="N58" s="1049"/>
      <c r="O58" s="1049"/>
      <c r="P58" s="1049"/>
    </row>
    <row r="59" spans="1:17" ht="13.9" customHeight="1" x14ac:dyDescent="0.25">
      <c r="A59" s="631" t="s">
        <v>117</v>
      </c>
      <c r="B59" s="631" t="s">
        <v>310</v>
      </c>
      <c r="C59" s="693">
        <v>1</v>
      </c>
      <c r="D59" s="647" t="s">
        <v>184</v>
      </c>
      <c r="E59" s="634">
        <v>3</v>
      </c>
      <c r="F59" s="635">
        <f t="shared" ref="F59:F65" si="27">E59*30</f>
        <v>90</v>
      </c>
      <c r="G59" s="28">
        <f t="shared" ref="G59:G60" si="28">SUM(H59+I59+J59)</f>
        <v>36</v>
      </c>
      <c r="H59" s="29">
        <v>18</v>
      </c>
      <c r="I59" s="29"/>
      <c r="J59" s="29">
        <v>18</v>
      </c>
      <c r="K59" s="28">
        <f t="shared" ref="K59:K64" si="29">F59-G59</f>
        <v>54</v>
      </c>
      <c r="L59" s="691">
        <f>G59/18</f>
        <v>2</v>
      </c>
      <c r="M59" s="690">
        <f>G59/18</f>
        <v>2</v>
      </c>
      <c r="N59" s="693" t="s">
        <v>331</v>
      </c>
      <c r="O59" s="637">
        <f>G59/F59*100</f>
        <v>40</v>
      </c>
      <c r="P59" s="638" t="s">
        <v>312</v>
      </c>
    </row>
    <row r="60" spans="1:17" ht="13.9" customHeight="1" x14ac:dyDescent="0.25">
      <c r="A60" s="631" t="s">
        <v>117</v>
      </c>
      <c r="B60" s="631" t="s">
        <v>310</v>
      </c>
      <c r="C60" s="693">
        <v>2</v>
      </c>
      <c r="D60" s="647" t="s">
        <v>332</v>
      </c>
      <c r="E60" s="674">
        <v>1</v>
      </c>
      <c r="F60" s="675">
        <f t="shared" si="27"/>
        <v>30</v>
      </c>
      <c r="G60" s="398">
        <f t="shared" si="28"/>
        <v>18</v>
      </c>
      <c r="H60" s="107"/>
      <c r="I60" s="107"/>
      <c r="J60" s="107">
        <v>18</v>
      </c>
      <c r="K60" s="398">
        <f t="shared" si="29"/>
        <v>12</v>
      </c>
      <c r="L60" s="691"/>
      <c r="M60" s="690">
        <f>G60/9</f>
        <v>2</v>
      </c>
      <c r="N60" s="693" t="s">
        <v>24</v>
      </c>
      <c r="O60" s="637">
        <f>G60/F60*100</f>
        <v>60</v>
      </c>
      <c r="P60" s="638" t="s">
        <v>312</v>
      </c>
    </row>
    <row r="61" spans="1:17" ht="13.9" customHeight="1" x14ac:dyDescent="0.25">
      <c r="A61" s="631" t="s">
        <v>117</v>
      </c>
      <c r="B61" s="631" t="s">
        <v>310</v>
      </c>
      <c r="C61" s="693">
        <v>3</v>
      </c>
      <c r="D61" s="647" t="s">
        <v>172</v>
      </c>
      <c r="E61" s="674">
        <v>6</v>
      </c>
      <c r="F61" s="675">
        <f t="shared" si="27"/>
        <v>180</v>
      </c>
      <c r="G61" s="398">
        <f>SUM(H61+I61+J61)</f>
        <v>72</v>
      </c>
      <c r="H61" s="675">
        <v>36</v>
      </c>
      <c r="I61" s="676"/>
      <c r="J61" s="676">
        <v>36</v>
      </c>
      <c r="K61" s="398">
        <f t="shared" si="29"/>
        <v>108</v>
      </c>
      <c r="L61" s="691">
        <f>G61/18</f>
        <v>4</v>
      </c>
      <c r="M61" s="690">
        <f>G61/18</f>
        <v>4</v>
      </c>
      <c r="N61" s="693" t="s">
        <v>331</v>
      </c>
      <c r="O61" s="637">
        <f t="shared" ref="O61:O70" si="30">G61/F61*100</f>
        <v>40</v>
      </c>
      <c r="P61" s="638" t="s">
        <v>312</v>
      </c>
    </row>
    <row r="62" spans="1:17" ht="13.9" customHeight="1" x14ac:dyDescent="0.25">
      <c r="A62" s="631" t="s">
        <v>117</v>
      </c>
      <c r="B62" s="631" t="s">
        <v>310</v>
      </c>
      <c r="C62" s="693">
        <v>4</v>
      </c>
      <c r="D62" s="647" t="s">
        <v>356</v>
      </c>
      <c r="E62" s="674">
        <v>3</v>
      </c>
      <c r="F62" s="675">
        <f t="shared" si="27"/>
        <v>90</v>
      </c>
      <c r="G62" s="398">
        <f>SUM(H62+I62+J62)</f>
        <v>36</v>
      </c>
      <c r="H62" s="107">
        <v>18</v>
      </c>
      <c r="I62" s="107"/>
      <c r="J62" s="107">
        <v>18</v>
      </c>
      <c r="K62" s="398">
        <f t="shared" si="29"/>
        <v>54</v>
      </c>
      <c r="L62" s="691">
        <f>G62/9</f>
        <v>4</v>
      </c>
      <c r="M62" s="690"/>
      <c r="N62" s="693" t="s">
        <v>329</v>
      </c>
      <c r="O62" s="637">
        <f>G62/F62*100</f>
        <v>40</v>
      </c>
      <c r="P62" s="638" t="s">
        <v>312</v>
      </c>
    </row>
    <row r="63" spans="1:17" ht="13.9" customHeight="1" x14ac:dyDescent="0.25">
      <c r="A63" s="631" t="s">
        <v>117</v>
      </c>
      <c r="B63" s="631" t="s">
        <v>310</v>
      </c>
      <c r="C63" s="693">
        <v>5</v>
      </c>
      <c r="D63" s="647" t="s">
        <v>63</v>
      </c>
      <c r="E63" s="674">
        <v>3</v>
      </c>
      <c r="F63" s="675">
        <f t="shared" si="27"/>
        <v>90</v>
      </c>
      <c r="G63" s="398">
        <f t="shared" ref="G63:G64" si="31">SUM(H63+I63+J63)</f>
        <v>36</v>
      </c>
      <c r="H63" s="675">
        <v>18</v>
      </c>
      <c r="I63" s="676"/>
      <c r="J63" s="676">
        <v>18</v>
      </c>
      <c r="K63" s="398">
        <f t="shared" si="29"/>
        <v>54</v>
      </c>
      <c r="L63" s="690"/>
      <c r="M63" s="690">
        <f>G63/9</f>
        <v>4</v>
      </c>
      <c r="N63" s="693" t="s">
        <v>330</v>
      </c>
      <c r="O63" s="637">
        <f>G63/F63*100</f>
        <v>40</v>
      </c>
      <c r="P63" s="638" t="s">
        <v>312</v>
      </c>
    </row>
    <row r="64" spans="1:17" ht="13.9" customHeight="1" x14ac:dyDescent="0.25">
      <c r="A64" s="631" t="s">
        <v>117</v>
      </c>
      <c r="B64" s="631" t="s">
        <v>310</v>
      </c>
      <c r="C64" s="693">
        <v>6</v>
      </c>
      <c r="D64" s="647" t="s">
        <v>189</v>
      </c>
      <c r="E64" s="674">
        <v>3</v>
      </c>
      <c r="F64" s="675">
        <f t="shared" si="27"/>
        <v>90</v>
      </c>
      <c r="G64" s="398">
        <f t="shared" si="31"/>
        <v>36</v>
      </c>
      <c r="H64" s="675">
        <v>18</v>
      </c>
      <c r="I64" s="676"/>
      <c r="J64" s="676">
        <v>18</v>
      </c>
      <c r="K64" s="398">
        <f t="shared" si="29"/>
        <v>54</v>
      </c>
      <c r="L64" s="690">
        <f>G64/9</f>
        <v>4</v>
      </c>
      <c r="M64" s="690"/>
      <c r="N64" s="693" t="s">
        <v>333</v>
      </c>
      <c r="O64" s="637">
        <f>G64/F64*100</f>
        <v>40</v>
      </c>
      <c r="P64" s="638" t="s">
        <v>312</v>
      </c>
    </row>
    <row r="65" spans="1:17" ht="13.9" customHeight="1" x14ac:dyDescent="0.25">
      <c r="A65" s="631" t="s">
        <v>117</v>
      </c>
      <c r="B65" s="631" t="s">
        <v>310</v>
      </c>
      <c r="C65" s="693">
        <v>7</v>
      </c>
      <c r="D65" s="647" t="s">
        <v>191</v>
      </c>
      <c r="E65" s="674">
        <v>3</v>
      </c>
      <c r="F65" s="675">
        <f t="shared" si="27"/>
        <v>90</v>
      </c>
      <c r="G65" s="398">
        <f>SUM(H65+I65+J65)</f>
        <v>36</v>
      </c>
      <c r="H65" s="675">
        <v>18</v>
      </c>
      <c r="I65" s="676"/>
      <c r="J65" s="676">
        <v>18</v>
      </c>
      <c r="K65" s="398">
        <f>F65-G65</f>
        <v>54</v>
      </c>
      <c r="L65" s="32"/>
      <c r="M65" s="690">
        <f>G65/9</f>
        <v>4</v>
      </c>
      <c r="N65" s="693" t="s">
        <v>331</v>
      </c>
      <c r="O65" s="637">
        <f t="shared" si="30"/>
        <v>40</v>
      </c>
      <c r="P65" s="638" t="s">
        <v>327</v>
      </c>
    </row>
    <row r="66" spans="1:17" ht="13.9" customHeight="1" x14ac:dyDescent="0.25">
      <c r="A66" s="631" t="s">
        <v>117</v>
      </c>
      <c r="B66" s="631" t="s">
        <v>310</v>
      </c>
      <c r="C66" s="693">
        <v>8</v>
      </c>
      <c r="D66" s="647" t="s">
        <v>72</v>
      </c>
      <c r="E66" s="634">
        <v>4.5</v>
      </c>
      <c r="F66" s="29">
        <f>E66*30</f>
        <v>135</v>
      </c>
      <c r="G66" s="28">
        <f t="shared" ref="G66" si="32">SUM(H66+I66+J66)</f>
        <v>90</v>
      </c>
      <c r="H66" s="635"/>
      <c r="I66" s="636"/>
      <c r="J66" s="636">
        <v>90</v>
      </c>
      <c r="K66" s="28">
        <f>F66-G66</f>
        <v>45</v>
      </c>
      <c r="L66" s="31"/>
      <c r="M66" s="32"/>
      <c r="N66" s="693" t="s">
        <v>330</v>
      </c>
      <c r="O66" s="637">
        <f t="shared" si="30"/>
        <v>66.666666666666657</v>
      </c>
      <c r="P66" s="638" t="s">
        <v>312</v>
      </c>
    </row>
    <row r="67" spans="1:17" ht="28.15" customHeight="1" x14ac:dyDescent="0.25">
      <c r="A67" s="631" t="s">
        <v>309</v>
      </c>
      <c r="B67" s="631" t="s">
        <v>316</v>
      </c>
      <c r="C67" s="693">
        <v>9</v>
      </c>
      <c r="D67" s="647" t="s">
        <v>357</v>
      </c>
      <c r="E67" s="634">
        <v>3</v>
      </c>
      <c r="F67" s="635">
        <f>E67*30</f>
        <v>90</v>
      </c>
      <c r="G67" s="635">
        <f>H67+I67+J67</f>
        <v>36</v>
      </c>
      <c r="H67" s="29">
        <v>18</v>
      </c>
      <c r="I67" s="29"/>
      <c r="J67" s="29">
        <v>18</v>
      </c>
      <c r="K67" s="28">
        <f>F67-G67</f>
        <v>54</v>
      </c>
      <c r="L67" s="690">
        <f>G67/9</f>
        <v>4</v>
      </c>
      <c r="M67" s="690"/>
      <c r="N67" s="693" t="s">
        <v>333</v>
      </c>
      <c r="O67" s="637">
        <f t="shared" si="30"/>
        <v>40</v>
      </c>
      <c r="P67" s="678"/>
    </row>
    <row r="68" spans="1:17" ht="14.65" customHeight="1" x14ac:dyDescent="0.25">
      <c r="A68" s="631" t="s">
        <v>117</v>
      </c>
      <c r="B68" s="631" t="s">
        <v>316</v>
      </c>
      <c r="C68" s="693">
        <v>10</v>
      </c>
      <c r="D68" s="647" t="s">
        <v>317</v>
      </c>
      <c r="E68" s="639">
        <v>3.5</v>
      </c>
      <c r="F68" s="693">
        <f t="shared" ref="F68:F70" si="33">E68*30</f>
        <v>105</v>
      </c>
      <c r="G68" s="635">
        <f>H68+I68+J68</f>
        <v>72</v>
      </c>
      <c r="H68" s="693"/>
      <c r="I68" s="693"/>
      <c r="J68" s="693">
        <v>72</v>
      </c>
      <c r="K68" s="693">
        <f t="shared" ref="K68:K70" si="34">F68-G68</f>
        <v>33</v>
      </c>
      <c r="L68" s="691">
        <f>G68/18</f>
        <v>4</v>
      </c>
      <c r="M68" s="690">
        <f>G68/18</f>
        <v>4</v>
      </c>
      <c r="N68" s="693" t="s">
        <v>330</v>
      </c>
      <c r="O68" s="637">
        <f t="shared" si="30"/>
        <v>68.571428571428569</v>
      </c>
      <c r="P68" s="638" t="s">
        <v>312</v>
      </c>
    </row>
    <row r="69" spans="1:17" ht="28.15" customHeight="1" x14ac:dyDescent="0.25">
      <c r="A69" s="631" t="s">
        <v>117</v>
      </c>
      <c r="B69" s="631" t="s">
        <v>316</v>
      </c>
      <c r="C69" s="693">
        <v>11</v>
      </c>
      <c r="D69" s="647" t="s">
        <v>360</v>
      </c>
      <c r="E69" s="670">
        <v>3</v>
      </c>
      <c r="F69" s="671">
        <f t="shared" si="33"/>
        <v>90</v>
      </c>
      <c r="G69" s="671">
        <f t="shared" ref="G69" si="35">H69+I69+J69</f>
        <v>54</v>
      </c>
      <c r="H69" s="605">
        <v>8</v>
      </c>
      <c r="I69" s="605"/>
      <c r="J69" s="605">
        <v>46</v>
      </c>
      <c r="K69" s="672">
        <f t="shared" si="34"/>
        <v>36</v>
      </c>
      <c r="L69" s="690">
        <f>G69/9</f>
        <v>6</v>
      </c>
      <c r="M69" s="690"/>
      <c r="N69" s="693" t="s">
        <v>333</v>
      </c>
      <c r="O69" s="637">
        <f t="shared" si="30"/>
        <v>60</v>
      </c>
      <c r="P69" s="654" t="s">
        <v>312</v>
      </c>
    </row>
    <row r="70" spans="1:17" ht="28.15" customHeight="1" x14ac:dyDescent="0.25">
      <c r="A70" s="631" t="s">
        <v>117</v>
      </c>
      <c r="B70" s="631" t="s">
        <v>316</v>
      </c>
      <c r="C70" s="693">
        <v>12</v>
      </c>
      <c r="D70" s="647" t="s">
        <v>361</v>
      </c>
      <c r="E70" s="670">
        <v>3</v>
      </c>
      <c r="F70" s="671">
        <f t="shared" si="33"/>
        <v>90</v>
      </c>
      <c r="G70" s="671">
        <f>H70+I70+J70</f>
        <v>54</v>
      </c>
      <c r="H70" s="605">
        <v>8</v>
      </c>
      <c r="I70" s="605"/>
      <c r="J70" s="605">
        <v>46</v>
      </c>
      <c r="K70" s="672">
        <f t="shared" si="34"/>
        <v>36</v>
      </c>
      <c r="L70" s="690"/>
      <c r="M70" s="690">
        <f>G70/9</f>
        <v>6</v>
      </c>
      <c r="N70" s="693" t="s">
        <v>330</v>
      </c>
      <c r="O70" s="637">
        <f t="shared" si="30"/>
        <v>60</v>
      </c>
      <c r="P70" s="654" t="s">
        <v>312</v>
      </c>
    </row>
    <row r="71" spans="1:17" ht="14.65" customHeight="1" x14ac:dyDescent="0.25">
      <c r="A71" s="631"/>
      <c r="B71" s="631"/>
      <c r="C71" s="693"/>
      <c r="D71" s="649" t="s">
        <v>14</v>
      </c>
      <c r="E71" s="680">
        <f>SUM(E59:E70)</f>
        <v>39</v>
      </c>
      <c r="F71" s="696">
        <f t="shared" ref="F71:M71" si="36">SUM(F59:F70)</f>
        <v>1170</v>
      </c>
      <c r="G71" s="696">
        <f t="shared" si="36"/>
        <v>576</v>
      </c>
      <c r="H71" s="696">
        <f t="shared" si="36"/>
        <v>160</v>
      </c>
      <c r="I71" s="696">
        <f t="shared" si="36"/>
        <v>0</v>
      </c>
      <c r="J71" s="696">
        <f t="shared" si="36"/>
        <v>416</v>
      </c>
      <c r="K71" s="696">
        <f t="shared" si="36"/>
        <v>594</v>
      </c>
      <c r="L71" s="696">
        <f t="shared" si="36"/>
        <v>28</v>
      </c>
      <c r="M71" s="696">
        <f t="shared" si="36"/>
        <v>26</v>
      </c>
      <c r="N71" s="694"/>
      <c r="O71" s="694"/>
      <c r="P71" s="652"/>
    </row>
    <row r="72" spans="1:17" ht="14.65" customHeight="1" x14ac:dyDescent="0.25">
      <c r="A72" s="631"/>
      <c r="B72" s="631"/>
      <c r="C72" s="631"/>
      <c r="D72" s="642" t="s">
        <v>318</v>
      </c>
      <c r="E72" s="643">
        <f>30-E71</f>
        <v>-9</v>
      </c>
      <c r="F72" s="644"/>
      <c r="G72" s="644"/>
      <c r="H72" s="644"/>
      <c r="I72" s="644"/>
      <c r="J72" s="644"/>
      <c r="K72" s="644"/>
      <c r="L72" s="644"/>
      <c r="M72" s="644"/>
      <c r="N72" s="644"/>
      <c r="O72" s="645"/>
      <c r="P72" s="646"/>
    </row>
    <row r="73" spans="1:17" ht="15.75" customHeight="1" x14ac:dyDescent="0.25">
      <c r="A73" s="631"/>
      <c r="B73" s="631"/>
      <c r="C73" s="1045" t="s">
        <v>370</v>
      </c>
      <c r="D73" s="1045"/>
      <c r="E73" s="1045"/>
      <c r="F73" s="1045"/>
      <c r="G73" s="1045"/>
      <c r="H73" s="1045"/>
      <c r="I73" s="1045"/>
      <c r="J73" s="1045"/>
      <c r="K73" s="1045"/>
      <c r="L73" s="1045"/>
      <c r="M73" s="1045"/>
      <c r="N73" s="1045"/>
      <c r="O73" s="1045"/>
      <c r="P73" s="1045"/>
    </row>
    <row r="74" spans="1:17" ht="15" customHeight="1" x14ac:dyDescent="0.25">
      <c r="A74" s="631"/>
      <c r="B74" s="631"/>
      <c r="C74" s="1046" t="s">
        <v>0</v>
      </c>
      <c r="D74" s="1047" t="s">
        <v>296</v>
      </c>
      <c r="E74" s="1048" t="s">
        <v>297</v>
      </c>
      <c r="F74" s="1050" t="s">
        <v>298</v>
      </c>
      <c r="G74" s="1050"/>
      <c r="H74" s="1050"/>
      <c r="I74" s="1050"/>
      <c r="J74" s="1050"/>
      <c r="K74" s="1010"/>
      <c r="L74" s="1051" t="s">
        <v>299</v>
      </c>
      <c r="M74" s="1052"/>
      <c r="N74" s="1048" t="s">
        <v>300</v>
      </c>
      <c r="O74" s="1048" t="s">
        <v>301</v>
      </c>
      <c r="P74" s="1048" t="s">
        <v>302</v>
      </c>
      <c r="Q74" s="1096" t="s">
        <v>369</v>
      </c>
    </row>
    <row r="75" spans="1:17" ht="15" customHeight="1" x14ac:dyDescent="0.25">
      <c r="A75" s="631"/>
      <c r="B75" s="631"/>
      <c r="C75" s="1046"/>
      <c r="D75" s="1047"/>
      <c r="E75" s="1048"/>
      <c r="F75" s="1048" t="s">
        <v>9</v>
      </c>
      <c r="G75" s="1059" t="s">
        <v>303</v>
      </c>
      <c r="H75" s="1059"/>
      <c r="I75" s="1059"/>
      <c r="J75" s="1059"/>
      <c r="K75" s="1048" t="s">
        <v>304</v>
      </c>
      <c r="L75" s="1053"/>
      <c r="M75" s="1054"/>
      <c r="N75" s="1048"/>
      <c r="O75" s="1048"/>
      <c r="P75" s="1048"/>
      <c r="Q75" s="1097"/>
    </row>
    <row r="76" spans="1:17" ht="15" customHeight="1" x14ac:dyDescent="0.25">
      <c r="A76" s="631"/>
      <c r="B76" s="631"/>
      <c r="C76" s="1046"/>
      <c r="D76" s="1047"/>
      <c r="E76" s="1048"/>
      <c r="F76" s="1010"/>
      <c r="G76" s="1048" t="s">
        <v>305</v>
      </c>
      <c r="H76" s="1050" t="s">
        <v>306</v>
      </c>
      <c r="I76" s="1010"/>
      <c r="J76" s="1010"/>
      <c r="K76" s="1010"/>
      <c r="L76" s="1053"/>
      <c r="M76" s="1054"/>
      <c r="N76" s="1048"/>
      <c r="O76" s="1048"/>
      <c r="P76" s="1048"/>
      <c r="Q76" s="1097"/>
    </row>
    <row r="77" spans="1:17" ht="15" customHeight="1" x14ac:dyDescent="0.25">
      <c r="A77" s="631"/>
      <c r="B77" s="631"/>
      <c r="C77" s="1046"/>
      <c r="D77" s="1047"/>
      <c r="E77" s="1048"/>
      <c r="F77" s="1010"/>
      <c r="G77" s="1060"/>
      <c r="H77" s="1048" t="s">
        <v>15</v>
      </c>
      <c r="I77" s="1048" t="s">
        <v>307</v>
      </c>
      <c r="J77" s="1048" t="s">
        <v>308</v>
      </c>
      <c r="K77" s="1010"/>
      <c r="L77" s="1053"/>
      <c r="M77" s="1054"/>
      <c r="N77" s="1048"/>
      <c r="O77" s="1048"/>
      <c r="P77" s="1048"/>
      <c r="Q77" s="1097"/>
    </row>
    <row r="78" spans="1:17" ht="15" customHeight="1" x14ac:dyDescent="0.25">
      <c r="A78" s="631"/>
      <c r="B78" s="631"/>
      <c r="C78" s="1046"/>
      <c r="D78" s="1047"/>
      <c r="E78" s="1048"/>
      <c r="F78" s="1010"/>
      <c r="G78" s="1060"/>
      <c r="H78" s="1048"/>
      <c r="I78" s="1048"/>
      <c r="J78" s="1048"/>
      <c r="K78" s="1010"/>
      <c r="L78" s="1053"/>
      <c r="M78" s="1054"/>
      <c r="N78" s="1048"/>
      <c r="O78" s="1048"/>
      <c r="P78" s="1048"/>
      <c r="Q78" s="1097"/>
    </row>
    <row r="79" spans="1:17" ht="15" customHeight="1" x14ac:dyDescent="0.25">
      <c r="A79" s="631"/>
      <c r="B79" s="631"/>
      <c r="C79" s="1046"/>
      <c r="D79" s="1047"/>
      <c r="E79" s="1048"/>
      <c r="F79" s="1010"/>
      <c r="G79" s="1060"/>
      <c r="H79" s="1048"/>
      <c r="I79" s="1048"/>
      <c r="J79" s="1048"/>
      <c r="K79" s="1010"/>
      <c r="L79" s="1053"/>
      <c r="M79" s="1054"/>
      <c r="N79" s="1048"/>
      <c r="O79" s="1048"/>
      <c r="P79" s="1048"/>
      <c r="Q79" s="1097"/>
    </row>
    <row r="80" spans="1:17" ht="15" customHeight="1" x14ac:dyDescent="0.25">
      <c r="A80" s="631"/>
      <c r="B80" s="631"/>
      <c r="C80" s="1046"/>
      <c r="D80" s="1047"/>
      <c r="E80" s="1049"/>
      <c r="F80" s="1011"/>
      <c r="G80" s="1061"/>
      <c r="H80" s="1049"/>
      <c r="I80" s="1049"/>
      <c r="J80" s="1049"/>
      <c r="K80" s="1011"/>
      <c r="L80" s="1055"/>
      <c r="M80" s="1056"/>
      <c r="N80" s="1048"/>
      <c r="O80" s="1048"/>
      <c r="P80" s="1048"/>
      <c r="Q80" s="1098"/>
    </row>
    <row r="81" spans="1:17" s="724" customFormat="1" ht="42" customHeight="1" x14ac:dyDescent="0.35">
      <c r="A81" s="723" t="s">
        <v>117</v>
      </c>
      <c r="B81" s="723" t="s">
        <v>310</v>
      </c>
      <c r="C81" s="700">
        <v>1</v>
      </c>
      <c r="D81" s="701" t="s">
        <v>180</v>
      </c>
      <c r="E81" s="702">
        <v>5</v>
      </c>
      <c r="F81" s="703">
        <f t="shared" ref="F81:F86" si="37">E81*30</f>
        <v>150</v>
      </c>
      <c r="G81" s="714">
        <f t="shared" ref="G81:G86" si="38">SUM(H81+I81+J81)</f>
        <v>60</v>
      </c>
      <c r="H81" s="697">
        <v>30</v>
      </c>
      <c r="I81" s="697"/>
      <c r="J81" s="697">
        <v>30</v>
      </c>
      <c r="K81" s="714">
        <f t="shared" ref="K81:K84" si="39">F81-G81</f>
        <v>90</v>
      </c>
      <c r="L81" s="1079">
        <f>G81/15</f>
        <v>4</v>
      </c>
      <c r="M81" s="1080"/>
      <c r="N81" s="700" t="s">
        <v>311</v>
      </c>
      <c r="O81" s="705">
        <f>G81/F81*100</f>
        <v>40</v>
      </c>
      <c r="P81" s="706" t="s">
        <v>312</v>
      </c>
      <c r="Q81" s="707"/>
    </row>
    <row r="82" spans="1:17" s="724" customFormat="1" ht="42" customHeight="1" x14ac:dyDescent="0.35">
      <c r="A82" s="723" t="s">
        <v>117</v>
      </c>
      <c r="B82" s="723" t="s">
        <v>310</v>
      </c>
      <c r="C82" s="700">
        <v>2</v>
      </c>
      <c r="D82" s="701" t="s">
        <v>54</v>
      </c>
      <c r="E82" s="702">
        <v>4</v>
      </c>
      <c r="F82" s="703">
        <f t="shared" si="37"/>
        <v>120</v>
      </c>
      <c r="G82" s="714">
        <f t="shared" si="38"/>
        <v>60</v>
      </c>
      <c r="H82" s="697">
        <v>30</v>
      </c>
      <c r="I82" s="697"/>
      <c r="J82" s="697">
        <v>30</v>
      </c>
      <c r="K82" s="714">
        <f t="shared" si="39"/>
        <v>60</v>
      </c>
      <c r="L82" s="1079">
        <f>G82/15</f>
        <v>4</v>
      </c>
      <c r="M82" s="1080"/>
      <c r="N82" s="700" t="s">
        <v>309</v>
      </c>
      <c r="O82" s="705">
        <f>G82/F82*100</f>
        <v>50</v>
      </c>
      <c r="P82" s="706" t="s">
        <v>312</v>
      </c>
      <c r="Q82" s="707"/>
    </row>
    <row r="83" spans="1:17" s="724" customFormat="1" ht="42" customHeight="1" x14ac:dyDescent="0.35">
      <c r="A83" s="723" t="s">
        <v>117</v>
      </c>
      <c r="B83" s="723" t="s">
        <v>310</v>
      </c>
      <c r="C83" s="700">
        <v>3</v>
      </c>
      <c r="D83" s="701" t="s">
        <v>175</v>
      </c>
      <c r="E83" s="709">
        <v>3</v>
      </c>
      <c r="F83" s="710">
        <f t="shared" si="37"/>
        <v>90</v>
      </c>
      <c r="G83" s="711">
        <f t="shared" si="38"/>
        <v>60</v>
      </c>
      <c r="H83" s="712">
        <v>30</v>
      </c>
      <c r="I83" s="712">
        <v>15</v>
      </c>
      <c r="J83" s="712">
        <v>15</v>
      </c>
      <c r="K83" s="711">
        <f t="shared" si="39"/>
        <v>30</v>
      </c>
      <c r="L83" s="1079">
        <f t="shared" ref="L83:L86" si="40">G83/15</f>
        <v>4</v>
      </c>
      <c r="M83" s="1080"/>
      <c r="N83" s="700" t="s">
        <v>311</v>
      </c>
      <c r="O83" s="705">
        <f t="shared" ref="O83:O86" si="41">G83/F83*100</f>
        <v>66.666666666666657</v>
      </c>
      <c r="P83" s="706" t="s">
        <v>326</v>
      </c>
      <c r="Q83" s="707"/>
    </row>
    <row r="84" spans="1:17" s="724" customFormat="1" ht="42" customHeight="1" x14ac:dyDescent="0.35">
      <c r="A84" s="723" t="s">
        <v>117</v>
      </c>
      <c r="B84" s="723" t="s">
        <v>310</v>
      </c>
      <c r="C84" s="700">
        <v>4</v>
      </c>
      <c r="D84" s="701" t="s">
        <v>192</v>
      </c>
      <c r="E84" s="709">
        <v>6</v>
      </c>
      <c r="F84" s="710">
        <f t="shared" si="37"/>
        <v>180</v>
      </c>
      <c r="G84" s="711">
        <f t="shared" si="38"/>
        <v>60</v>
      </c>
      <c r="H84" s="710">
        <v>30</v>
      </c>
      <c r="I84" s="713"/>
      <c r="J84" s="713">
        <v>30</v>
      </c>
      <c r="K84" s="711">
        <f t="shared" si="39"/>
        <v>120</v>
      </c>
      <c r="L84" s="1080">
        <f t="shared" si="40"/>
        <v>4</v>
      </c>
      <c r="M84" s="1080"/>
      <c r="N84" s="700" t="s">
        <v>311</v>
      </c>
      <c r="O84" s="705">
        <f t="shared" si="41"/>
        <v>33.333333333333329</v>
      </c>
      <c r="P84" s="706" t="s">
        <v>312</v>
      </c>
      <c r="Q84" s="707"/>
    </row>
    <row r="85" spans="1:17" s="724" customFormat="1" ht="42" customHeight="1" x14ac:dyDescent="0.35">
      <c r="A85" s="723" t="s">
        <v>117</v>
      </c>
      <c r="B85" s="723" t="s">
        <v>310</v>
      </c>
      <c r="C85" s="700">
        <v>5</v>
      </c>
      <c r="D85" s="701" t="s">
        <v>178</v>
      </c>
      <c r="E85" s="702">
        <v>5</v>
      </c>
      <c r="F85" s="703">
        <f t="shared" si="37"/>
        <v>150</v>
      </c>
      <c r="G85" s="714">
        <f t="shared" si="38"/>
        <v>60</v>
      </c>
      <c r="H85" s="703">
        <v>30</v>
      </c>
      <c r="I85" s="715"/>
      <c r="J85" s="715">
        <v>30</v>
      </c>
      <c r="K85" s="714">
        <f>F85-G85</f>
        <v>90</v>
      </c>
      <c r="L85" s="1080">
        <f t="shared" si="40"/>
        <v>4</v>
      </c>
      <c r="M85" s="1080"/>
      <c r="N85" s="700" t="s">
        <v>311</v>
      </c>
      <c r="O85" s="705">
        <f t="shared" si="41"/>
        <v>40</v>
      </c>
      <c r="P85" s="706" t="s">
        <v>312</v>
      </c>
      <c r="Q85" s="707"/>
    </row>
    <row r="86" spans="1:17" s="724" customFormat="1" ht="42" customHeight="1" x14ac:dyDescent="0.35">
      <c r="A86" s="723" t="s">
        <v>117</v>
      </c>
      <c r="B86" s="723" t="s">
        <v>316</v>
      </c>
      <c r="C86" s="700">
        <v>6</v>
      </c>
      <c r="D86" s="701" t="s">
        <v>317</v>
      </c>
      <c r="E86" s="716">
        <v>3</v>
      </c>
      <c r="F86" s="700">
        <f t="shared" si="37"/>
        <v>90</v>
      </c>
      <c r="G86" s="714">
        <f t="shared" si="38"/>
        <v>60</v>
      </c>
      <c r="H86" s="700"/>
      <c r="I86" s="700"/>
      <c r="J86" s="700">
        <v>60</v>
      </c>
      <c r="K86" s="700">
        <f t="shared" ref="K86" si="42">F86-G86</f>
        <v>30</v>
      </c>
      <c r="L86" s="1079">
        <f t="shared" si="40"/>
        <v>4</v>
      </c>
      <c r="M86" s="1080"/>
      <c r="N86" s="700" t="s">
        <v>309</v>
      </c>
      <c r="O86" s="705">
        <f t="shared" si="41"/>
        <v>66.666666666666657</v>
      </c>
      <c r="P86" s="706" t="s">
        <v>312</v>
      </c>
      <c r="Q86" s="707"/>
    </row>
    <row r="87" spans="1:17" s="724" customFormat="1" ht="42" customHeight="1" x14ac:dyDescent="0.35">
      <c r="A87" s="723"/>
      <c r="B87" s="723"/>
      <c r="C87" s="700"/>
      <c r="D87" s="725" t="s">
        <v>14</v>
      </c>
      <c r="E87" s="719">
        <f>SUM(E81:E86)</f>
        <v>26</v>
      </c>
      <c r="F87" s="726">
        <f t="shared" ref="F87:K87" si="43">SUM(F81:F86)</f>
        <v>780</v>
      </c>
      <c r="G87" s="726">
        <f t="shared" si="43"/>
        <v>360</v>
      </c>
      <c r="H87" s="726">
        <f t="shared" si="43"/>
        <v>150</v>
      </c>
      <c r="I87" s="726">
        <f t="shared" si="43"/>
        <v>15</v>
      </c>
      <c r="J87" s="726">
        <f t="shared" si="43"/>
        <v>195</v>
      </c>
      <c r="K87" s="726">
        <f t="shared" si="43"/>
        <v>420</v>
      </c>
      <c r="L87" s="1081">
        <f>SUM(L81:L86)</f>
        <v>24</v>
      </c>
      <c r="M87" s="1082"/>
      <c r="N87" s="721">
        <f>SUM(N83:N86)</f>
        <v>0</v>
      </c>
      <c r="O87" s="721"/>
      <c r="P87" s="722"/>
      <c r="Q87" s="707"/>
    </row>
    <row r="88" spans="1:17" ht="14.45" customHeight="1" x14ac:dyDescent="0.25">
      <c r="A88" s="631"/>
      <c r="B88" s="631"/>
      <c r="C88" s="631"/>
      <c r="D88" s="642" t="s">
        <v>318</v>
      </c>
      <c r="E88" s="643">
        <f>30-E87</f>
        <v>4</v>
      </c>
      <c r="F88" s="645"/>
      <c r="G88" s="645"/>
      <c r="H88" s="645"/>
      <c r="I88" s="645"/>
      <c r="J88" s="645"/>
      <c r="K88" s="645"/>
      <c r="L88" s="645"/>
      <c r="M88" s="645"/>
      <c r="N88" s="645"/>
      <c r="O88" s="645"/>
      <c r="P88" s="646"/>
    </row>
    <row r="89" spans="1:17" ht="15.75" customHeight="1" x14ac:dyDescent="0.25">
      <c r="A89" s="631"/>
      <c r="B89" s="631"/>
      <c r="C89" s="1045" t="s">
        <v>336</v>
      </c>
      <c r="D89" s="1045"/>
      <c r="E89" s="1045"/>
      <c r="F89" s="1045"/>
      <c r="G89" s="1045"/>
      <c r="H89" s="1045"/>
      <c r="I89" s="1045"/>
      <c r="J89" s="1045"/>
      <c r="K89" s="1045"/>
      <c r="L89" s="1045"/>
      <c r="M89" s="1045"/>
      <c r="N89" s="1045"/>
      <c r="O89" s="1045"/>
      <c r="P89" s="1045"/>
    </row>
    <row r="90" spans="1:17" ht="15" customHeight="1" x14ac:dyDescent="0.25">
      <c r="A90" s="631"/>
      <c r="B90" s="631"/>
      <c r="C90" s="1046" t="s">
        <v>0</v>
      </c>
      <c r="D90" s="1047" t="s">
        <v>296</v>
      </c>
      <c r="E90" s="1048" t="s">
        <v>297</v>
      </c>
      <c r="F90" s="1050" t="s">
        <v>298</v>
      </c>
      <c r="G90" s="1050"/>
      <c r="H90" s="1050"/>
      <c r="I90" s="1050"/>
      <c r="J90" s="1050"/>
      <c r="K90" s="1010"/>
      <c r="L90" s="1065" t="s">
        <v>299</v>
      </c>
      <c r="M90" s="1066"/>
      <c r="N90" s="1048" t="s">
        <v>300</v>
      </c>
      <c r="O90" s="1048" t="s">
        <v>301</v>
      </c>
      <c r="P90" s="1048" t="s">
        <v>302</v>
      </c>
    </row>
    <row r="91" spans="1:17" ht="15" customHeight="1" x14ac:dyDescent="0.25">
      <c r="A91" s="631"/>
      <c r="B91" s="631"/>
      <c r="C91" s="1046"/>
      <c r="D91" s="1047"/>
      <c r="E91" s="1048"/>
      <c r="F91" s="1048" t="s">
        <v>9</v>
      </c>
      <c r="G91" s="1059" t="s">
        <v>303</v>
      </c>
      <c r="H91" s="1059"/>
      <c r="I91" s="1059"/>
      <c r="J91" s="1059"/>
      <c r="K91" s="1048" t="s">
        <v>304</v>
      </c>
      <c r="L91" s="1067"/>
      <c r="M91" s="1068"/>
      <c r="N91" s="1048"/>
      <c r="O91" s="1048"/>
      <c r="P91" s="1048"/>
    </row>
    <row r="92" spans="1:17" ht="15" customHeight="1" x14ac:dyDescent="0.25">
      <c r="A92" s="631"/>
      <c r="B92" s="631"/>
      <c r="C92" s="1046"/>
      <c r="D92" s="1047"/>
      <c r="E92" s="1048"/>
      <c r="F92" s="1010"/>
      <c r="G92" s="1048" t="s">
        <v>305</v>
      </c>
      <c r="H92" s="1050" t="s">
        <v>306</v>
      </c>
      <c r="I92" s="1010"/>
      <c r="J92" s="1010"/>
      <c r="K92" s="1010"/>
      <c r="L92" s="1067"/>
      <c r="M92" s="1068"/>
      <c r="N92" s="1048"/>
      <c r="O92" s="1048"/>
      <c r="P92" s="1048"/>
    </row>
    <row r="93" spans="1:17" ht="15" customHeight="1" x14ac:dyDescent="0.25">
      <c r="A93" s="631"/>
      <c r="B93" s="631"/>
      <c r="C93" s="1046"/>
      <c r="D93" s="1047"/>
      <c r="E93" s="1048"/>
      <c r="F93" s="1010"/>
      <c r="G93" s="1060"/>
      <c r="H93" s="1048" t="s">
        <v>15</v>
      </c>
      <c r="I93" s="1048" t="s">
        <v>307</v>
      </c>
      <c r="J93" s="1048" t="s">
        <v>308</v>
      </c>
      <c r="K93" s="1010"/>
      <c r="L93" s="1067"/>
      <c r="M93" s="1068"/>
      <c r="N93" s="1048"/>
      <c r="O93" s="1048"/>
      <c r="P93" s="1048"/>
    </row>
    <row r="94" spans="1:17" ht="15" customHeight="1" x14ac:dyDescent="0.25">
      <c r="A94" s="631"/>
      <c r="B94" s="631"/>
      <c r="C94" s="1046"/>
      <c r="D94" s="1047"/>
      <c r="E94" s="1048"/>
      <c r="F94" s="1010"/>
      <c r="G94" s="1060"/>
      <c r="H94" s="1048"/>
      <c r="I94" s="1048"/>
      <c r="J94" s="1048"/>
      <c r="K94" s="1010"/>
      <c r="L94" s="1067"/>
      <c r="M94" s="1068"/>
      <c r="N94" s="1048"/>
      <c r="O94" s="1048"/>
      <c r="P94" s="1048"/>
    </row>
    <row r="95" spans="1:17" ht="15" customHeight="1" x14ac:dyDescent="0.25">
      <c r="A95" s="631"/>
      <c r="B95" s="631"/>
      <c r="C95" s="1046"/>
      <c r="D95" s="1047"/>
      <c r="E95" s="1048"/>
      <c r="F95" s="1010"/>
      <c r="G95" s="1060"/>
      <c r="H95" s="1048"/>
      <c r="I95" s="1048"/>
      <c r="J95" s="1048"/>
      <c r="K95" s="1010"/>
      <c r="L95" s="1069"/>
      <c r="M95" s="1070"/>
      <c r="N95" s="1048"/>
      <c r="O95" s="1048"/>
      <c r="P95" s="1048"/>
    </row>
    <row r="96" spans="1:17" ht="15" customHeight="1" x14ac:dyDescent="0.25">
      <c r="A96" s="631"/>
      <c r="B96" s="631"/>
      <c r="C96" s="1046"/>
      <c r="D96" s="1074"/>
      <c r="E96" s="1049"/>
      <c r="F96" s="1011"/>
      <c r="G96" s="1061"/>
      <c r="H96" s="1049"/>
      <c r="I96" s="1049"/>
      <c r="J96" s="1049"/>
      <c r="K96" s="1011"/>
      <c r="L96" s="689" t="s">
        <v>25</v>
      </c>
      <c r="M96" s="689" t="s">
        <v>26</v>
      </c>
      <c r="N96" s="1049"/>
      <c r="O96" s="1049"/>
      <c r="P96" s="1049"/>
    </row>
    <row r="97" spans="1:16" ht="14.45" customHeight="1" x14ac:dyDescent="0.25">
      <c r="A97" s="631" t="s">
        <v>117</v>
      </c>
      <c r="B97" s="631" t="s">
        <v>310</v>
      </c>
      <c r="C97" s="693">
        <v>1</v>
      </c>
      <c r="D97" s="633" t="s">
        <v>54</v>
      </c>
      <c r="E97" s="634">
        <v>7</v>
      </c>
      <c r="F97" s="635">
        <f t="shared" ref="F97:F100" si="44">E97*30</f>
        <v>210</v>
      </c>
      <c r="G97" s="28">
        <f t="shared" ref="G97:G101" si="45">SUM(H97+I97+J97)</f>
        <v>102</v>
      </c>
      <c r="H97" s="29">
        <v>34</v>
      </c>
      <c r="I97" s="29"/>
      <c r="J97" s="29">
        <v>68</v>
      </c>
      <c r="K97" s="28">
        <f t="shared" ref="K97:K100" si="46">F97-G97</f>
        <v>108</v>
      </c>
      <c r="L97" s="690">
        <f>G97/17</f>
        <v>6</v>
      </c>
      <c r="M97" s="690">
        <f>G97/17</f>
        <v>6</v>
      </c>
      <c r="N97" s="693" t="s">
        <v>338</v>
      </c>
      <c r="O97" s="637">
        <f>G97/F97*100</f>
        <v>48.571428571428569</v>
      </c>
      <c r="P97" s="638" t="s">
        <v>312</v>
      </c>
    </row>
    <row r="98" spans="1:16" ht="14.45" customHeight="1" x14ac:dyDescent="0.25">
      <c r="A98" s="631" t="s">
        <v>117</v>
      </c>
      <c r="B98" s="631" t="s">
        <v>310</v>
      </c>
      <c r="C98" s="693">
        <v>2</v>
      </c>
      <c r="D98" s="633" t="s">
        <v>362</v>
      </c>
      <c r="E98" s="634">
        <v>1</v>
      </c>
      <c r="F98" s="635">
        <f t="shared" si="44"/>
        <v>30</v>
      </c>
      <c r="G98" s="28">
        <f t="shared" si="45"/>
        <v>16</v>
      </c>
      <c r="H98" s="29"/>
      <c r="I98" s="29"/>
      <c r="J98" s="29">
        <v>16</v>
      </c>
      <c r="K98" s="28">
        <f t="shared" si="46"/>
        <v>14</v>
      </c>
      <c r="L98" s="691"/>
      <c r="M98" s="690">
        <f>G98/8</f>
        <v>2</v>
      </c>
      <c r="N98" s="693" t="s">
        <v>26</v>
      </c>
      <c r="O98" s="637">
        <f>G98/F98*100</f>
        <v>53.333333333333336</v>
      </c>
      <c r="P98" s="638" t="s">
        <v>312</v>
      </c>
    </row>
    <row r="99" spans="1:16" ht="14.45" customHeight="1" x14ac:dyDescent="0.25">
      <c r="A99" s="631" t="s">
        <v>117</v>
      </c>
      <c r="B99" s="631" t="s">
        <v>310</v>
      </c>
      <c r="C99" s="693">
        <v>3</v>
      </c>
      <c r="D99" s="647" t="s">
        <v>58</v>
      </c>
      <c r="E99" s="634">
        <v>3</v>
      </c>
      <c r="F99" s="635">
        <f t="shared" si="44"/>
        <v>90</v>
      </c>
      <c r="G99" s="28">
        <f t="shared" si="45"/>
        <v>36</v>
      </c>
      <c r="H99" s="29">
        <v>18</v>
      </c>
      <c r="I99" s="29"/>
      <c r="J99" s="29">
        <v>18</v>
      </c>
      <c r="K99" s="28">
        <f t="shared" si="46"/>
        <v>54</v>
      </c>
      <c r="L99" s="691">
        <f>G99/9</f>
        <v>4</v>
      </c>
      <c r="M99" s="690"/>
      <c r="N99" s="693" t="s">
        <v>337</v>
      </c>
      <c r="O99" s="637">
        <f>G99/F99*100</f>
        <v>40</v>
      </c>
      <c r="P99" s="638" t="s">
        <v>327</v>
      </c>
    </row>
    <row r="100" spans="1:16" ht="14.45" customHeight="1" x14ac:dyDescent="0.25">
      <c r="A100" s="631" t="s">
        <v>117</v>
      </c>
      <c r="B100" s="631" t="s">
        <v>310</v>
      </c>
      <c r="C100" s="693">
        <v>4</v>
      </c>
      <c r="D100" s="647" t="s">
        <v>194</v>
      </c>
      <c r="E100" s="674">
        <v>3</v>
      </c>
      <c r="F100" s="675">
        <f t="shared" si="44"/>
        <v>90</v>
      </c>
      <c r="G100" s="398">
        <f t="shared" si="45"/>
        <v>48</v>
      </c>
      <c r="H100" s="107">
        <v>24</v>
      </c>
      <c r="I100" s="107"/>
      <c r="J100" s="107">
        <v>24</v>
      </c>
      <c r="K100" s="398">
        <f t="shared" si="46"/>
        <v>42</v>
      </c>
      <c r="L100" s="691"/>
      <c r="M100" s="690">
        <f>G100/8</f>
        <v>6</v>
      </c>
      <c r="N100" s="693" t="s">
        <v>338</v>
      </c>
      <c r="O100" s="637">
        <f t="shared" ref="O100" si="47">G100/F100*100</f>
        <v>53.333333333333336</v>
      </c>
      <c r="P100" s="638" t="s">
        <v>326</v>
      </c>
    </row>
    <row r="101" spans="1:16" ht="14.45" customHeight="1" x14ac:dyDescent="0.25">
      <c r="A101" s="631" t="s">
        <v>117</v>
      </c>
      <c r="B101" s="631" t="s">
        <v>310</v>
      </c>
      <c r="C101" s="693">
        <v>5</v>
      </c>
      <c r="D101" s="647" t="s">
        <v>74</v>
      </c>
      <c r="E101" s="674">
        <v>10.5</v>
      </c>
      <c r="F101" s="107">
        <f>E101*30</f>
        <v>315</v>
      </c>
      <c r="G101" s="398">
        <f t="shared" si="45"/>
        <v>186</v>
      </c>
      <c r="H101" s="675"/>
      <c r="I101" s="676"/>
      <c r="J101" s="676">
        <v>186</v>
      </c>
      <c r="K101" s="398">
        <f>F101-G101</f>
        <v>129</v>
      </c>
      <c r="L101" s="31"/>
      <c r="M101" s="32"/>
      <c r="N101" s="693" t="s">
        <v>340</v>
      </c>
      <c r="O101" s="637">
        <f>G101/F101*100</f>
        <v>59.047619047619051</v>
      </c>
      <c r="P101" s="638" t="s">
        <v>312</v>
      </c>
    </row>
    <row r="102" spans="1:16" ht="28.15" customHeight="1" x14ac:dyDescent="0.25">
      <c r="A102" s="631" t="s">
        <v>117</v>
      </c>
      <c r="B102" s="631" t="s">
        <v>310</v>
      </c>
      <c r="C102" s="693">
        <v>6</v>
      </c>
      <c r="D102" s="647" t="s">
        <v>169</v>
      </c>
      <c r="E102" s="634">
        <v>3</v>
      </c>
      <c r="F102" s="29">
        <f>E102*30</f>
        <v>90</v>
      </c>
      <c r="G102" s="28">
        <f>SUM(H102+I102+J102)</f>
        <v>0</v>
      </c>
      <c r="H102" s="635"/>
      <c r="I102" s="636"/>
      <c r="J102" s="636"/>
      <c r="K102" s="28">
        <f>F102-G102</f>
        <v>90</v>
      </c>
      <c r="L102" s="691"/>
      <c r="M102" s="690"/>
      <c r="N102" s="693" t="s">
        <v>26</v>
      </c>
      <c r="O102" s="637"/>
      <c r="P102" s="654" t="s">
        <v>312</v>
      </c>
    </row>
    <row r="103" spans="1:16" ht="14.45" customHeight="1" x14ac:dyDescent="0.25">
      <c r="A103" s="631" t="s">
        <v>117</v>
      </c>
      <c r="B103" s="631" t="s">
        <v>316</v>
      </c>
      <c r="C103" s="693">
        <v>7</v>
      </c>
      <c r="D103" s="633" t="s">
        <v>317</v>
      </c>
      <c r="E103" s="639">
        <v>3.5</v>
      </c>
      <c r="F103" s="693">
        <f t="shared" ref="F103" si="48">E103*30</f>
        <v>105</v>
      </c>
      <c r="G103" s="28">
        <f t="shared" ref="G103" si="49">SUM(H103+I103+J103)</f>
        <v>68</v>
      </c>
      <c r="H103" s="693"/>
      <c r="I103" s="693"/>
      <c r="J103" s="693">
        <v>68</v>
      </c>
      <c r="K103" s="693">
        <f t="shared" ref="K103" si="50">F103-G103</f>
        <v>37</v>
      </c>
      <c r="L103" s="691">
        <f>G103/17</f>
        <v>4</v>
      </c>
      <c r="M103" s="690">
        <f>G103/17</f>
        <v>4</v>
      </c>
      <c r="N103" s="693" t="s">
        <v>340</v>
      </c>
      <c r="O103" s="637">
        <f>G103/F103*100</f>
        <v>64.761904761904759</v>
      </c>
      <c r="P103" s="638" t="s">
        <v>312</v>
      </c>
    </row>
    <row r="104" spans="1:16" ht="14.45" customHeight="1" x14ac:dyDescent="0.25">
      <c r="A104" s="631" t="s">
        <v>117</v>
      </c>
      <c r="B104" s="631" t="s">
        <v>316</v>
      </c>
      <c r="C104" s="693">
        <v>8</v>
      </c>
      <c r="D104" s="633" t="s">
        <v>363</v>
      </c>
      <c r="E104" s="634">
        <v>3</v>
      </c>
      <c r="F104" s="635">
        <f>E104*30</f>
        <v>90</v>
      </c>
      <c r="G104" s="635">
        <f>H104+I104+J104</f>
        <v>36</v>
      </c>
      <c r="H104" s="29">
        <v>18</v>
      </c>
      <c r="I104" s="29"/>
      <c r="J104" s="29">
        <v>18</v>
      </c>
      <c r="K104" s="28">
        <f>F104-G104</f>
        <v>54</v>
      </c>
      <c r="L104" s="691">
        <f>G104/9</f>
        <v>4</v>
      </c>
      <c r="M104" s="690"/>
      <c r="N104" s="693" t="s">
        <v>339</v>
      </c>
      <c r="O104" s="637">
        <f>G104/F104*100</f>
        <v>40</v>
      </c>
      <c r="P104" s="638" t="s">
        <v>312</v>
      </c>
    </row>
    <row r="105" spans="1:16" ht="14.45" customHeight="1" x14ac:dyDescent="0.25">
      <c r="A105" s="631"/>
      <c r="B105" s="631"/>
      <c r="C105" s="693"/>
      <c r="D105" s="640" t="s">
        <v>14</v>
      </c>
      <c r="E105" s="680">
        <f>SUM(E97:E104)</f>
        <v>34</v>
      </c>
      <c r="F105" s="695">
        <f t="shared" ref="F105:M105" si="51">SUM(F97:F104)</f>
        <v>1020</v>
      </c>
      <c r="G105" s="695">
        <f t="shared" si="51"/>
        <v>492</v>
      </c>
      <c r="H105" s="695">
        <f t="shared" si="51"/>
        <v>94</v>
      </c>
      <c r="I105" s="695">
        <f t="shared" si="51"/>
        <v>0</v>
      </c>
      <c r="J105" s="695">
        <f t="shared" si="51"/>
        <v>398</v>
      </c>
      <c r="K105" s="695">
        <f t="shared" si="51"/>
        <v>528</v>
      </c>
      <c r="L105" s="695">
        <f t="shared" si="51"/>
        <v>18</v>
      </c>
      <c r="M105" s="695">
        <f t="shared" si="51"/>
        <v>18</v>
      </c>
      <c r="N105" s="692"/>
      <c r="O105" s="692"/>
      <c r="P105" s="651"/>
    </row>
    <row r="106" spans="1:16" ht="14.45" customHeight="1" x14ac:dyDescent="0.25">
      <c r="A106" s="631"/>
      <c r="B106" s="631"/>
      <c r="C106" s="631"/>
      <c r="D106" s="642" t="s">
        <v>318</v>
      </c>
      <c r="E106" s="643">
        <f>30-E105</f>
        <v>-4</v>
      </c>
      <c r="F106" s="644"/>
      <c r="G106" s="644"/>
      <c r="H106" s="644"/>
      <c r="I106" s="644"/>
      <c r="J106" s="644"/>
      <c r="K106" s="644"/>
      <c r="L106" s="644"/>
      <c r="M106" s="644"/>
      <c r="N106" s="644"/>
      <c r="O106" s="644"/>
      <c r="P106" s="646"/>
    </row>
    <row r="107" spans="1:16" ht="14.45" customHeight="1" x14ac:dyDescent="0.25">
      <c r="A107" s="631"/>
      <c r="B107" s="631"/>
      <c r="C107" s="631"/>
      <c r="D107" s="642"/>
      <c r="E107" s="643"/>
      <c r="F107" s="644"/>
      <c r="G107" s="644"/>
      <c r="H107" s="644"/>
      <c r="I107" s="644"/>
      <c r="J107" s="644"/>
      <c r="K107" s="644"/>
      <c r="L107" s="644"/>
      <c r="M107" s="644"/>
      <c r="N107" s="644"/>
      <c r="O107" s="644"/>
      <c r="P107" s="646"/>
    </row>
    <row r="108" spans="1:16" ht="14.45" customHeight="1" x14ac:dyDescent="0.25">
      <c r="A108" s="631"/>
      <c r="B108" s="631"/>
      <c r="C108" s="631"/>
      <c r="D108" s="642"/>
      <c r="E108" s="643"/>
      <c r="F108" s="644"/>
      <c r="G108" s="644"/>
      <c r="H108" s="644"/>
      <c r="I108" s="644"/>
      <c r="J108" s="644"/>
      <c r="K108" s="644"/>
      <c r="L108" s="644"/>
      <c r="M108" s="644"/>
      <c r="N108" s="644"/>
      <c r="O108" s="644"/>
      <c r="P108" s="646"/>
    </row>
    <row r="109" spans="1:16" ht="15" customHeight="1" x14ac:dyDescent="0.25">
      <c r="A109" s="631"/>
      <c r="B109" s="631"/>
      <c r="C109" s="656"/>
      <c r="D109" s="642"/>
      <c r="E109" s="643"/>
      <c r="F109" s="644"/>
      <c r="G109" s="644"/>
      <c r="H109" s="644"/>
      <c r="I109" s="644"/>
      <c r="J109" s="644"/>
      <c r="K109" s="644"/>
      <c r="L109" s="644"/>
      <c r="M109" s="644"/>
      <c r="N109" s="644"/>
      <c r="O109" s="644"/>
      <c r="P109" s="657"/>
    </row>
    <row r="110" spans="1:16" ht="15.75" customHeight="1" x14ac:dyDescent="0.25">
      <c r="A110" s="631"/>
      <c r="B110" s="631"/>
      <c r="C110" s="631"/>
      <c r="D110" s="658" t="s">
        <v>14</v>
      </c>
      <c r="E110" s="665">
        <f>E111+E112</f>
        <v>180</v>
      </c>
      <c r="F110" s="659">
        <f>F111+F112</f>
        <v>5400</v>
      </c>
      <c r="G110" s="660">
        <f>F110/F110*100</f>
        <v>100</v>
      </c>
      <c r="H110" s="661"/>
      <c r="I110" s="662"/>
      <c r="J110" s="662"/>
      <c r="K110" s="662"/>
      <c r="L110" s="662"/>
      <c r="M110" s="662"/>
      <c r="N110" s="662"/>
      <c r="O110" s="645"/>
      <c r="P110" s="646"/>
    </row>
    <row r="111" spans="1:16" ht="15.75" customHeight="1" x14ac:dyDescent="0.25">
      <c r="A111" s="631"/>
      <c r="B111" s="631" t="s">
        <v>310</v>
      </c>
      <c r="C111" s="631"/>
      <c r="D111" s="658" t="s">
        <v>112</v>
      </c>
      <c r="E111" s="660">
        <f>SUMIF(B9:B105,B111,E9:E105)</f>
        <v>127.5</v>
      </c>
      <c r="F111" s="631">
        <f>E111*30</f>
        <v>3825</v>
      </c>
      <c r="G111" s="660">
        <f>F111/F110*100</f>
        <v>70.833333333333343</v>
      </c>
      <c r="H111" s="631"/>
      <c r="I111" s="645"/>
      <c r="J111" s="663"/>
      <c r="K111" s="663"/>
      <c r="L111" s="663"/>
      <c r="M111" s="663"/>
      <c r="N111" s="645"/>
      <c r="O111" s="645"/>
      <c r="P111" s="646"/>
    </row>
    <row r="112" spans="1:16" ht="15.75" customHeight="1" x14ac:dyDescent="0.25">
      <c r="A112" s="631"/>
      <c r="B112" s="631" t="s">
        <v>316</v>
      </c>
      <c r="C112" s="631"/>
      <c r="D112" s="658" t="s">
        <v>341</v>
      </c>
      <c r="E112" s="664">
        <f>SUMIF(B9:B105,B112,E9:E105)</f>
        <v>52.5</v>
      </c>
      <c r="F112" s="631">
        <f>E112*30</f>
        <v>1575</v>
      </c>
      <c r="G112" s="660">
        <f>F112/F110*100</f>
        <v>29.166666666666668</v>
      </c>
      <c r="H112" s="631"/>
      <c r="I112" s="645"/>
      <c r="J112" s="645"/>
      <c r="K112" s="645"/>
      <c r="L112" s="645"/>
      <c r="M112" s="663"/>
      <c r="N112" s="663"/>
      <c r="O112" s="645"/>
      <c r="P112" s="646"/>
    </row>
    <row r="113" spans="1:16" ht="15.75" customHeight="1" x14ac:dyDescent="0.25">
      <c r="A113" s="631"/>
      <c r="B113" s="631"/>
      <c r="C113" s="631"/>
      <c r="D113" s="658"/>
      <c r="E113" s="631"/>
      <c r="F113" s="631"/>
      <c r="G113" s="631"/>
      <c r="H113" s="631"/>
      <c r="I113" s="645"/>
      <c r="J113" s="645"/>
      <c r="K113" s="645"/>
      <c r="L113" s="645"/>
      <c r="M113" s="645"/>
      <c r="N113" s="645"/>
      <c r="O113" s="645"/>
      <c r="P113" s="646"/>
    </row>
    <row r="114" spans="1:16" ht="15.75" customHeight="1" x14ac:dyDescent="0.25">
      <c r="A114" s="631"/>
      <c r="B114" s="631"/>
      <c r="C114" s="631"/>
      <c r="D114" s="658" t="s">
        <v>342</v>
      </c>
      <c r="E114" s="665">
        <f>E115+E116</f>
        <v>19</v>
      </c>
      <c r="F114" s="666">
        <f>F115+F116</f>
        <v>570</v>
      </c>
      <c r="G114" s="660">
        <f>F114/F114*100</f>
        <v>100</v>
      </c>
      <c r="H114" s="631"/>
      <c r="I114" s="645"/>
      <c r="J114" s="645"/>
      <c r="K114" s="645"/>
      <c r="L114" s="645"/>
      <c r="M114" s="645"/>
      <c r="N114" s="645"/>
      <c r="O114" s="645"/>
      <c r="P114" s="646"/>
    </row>
    <row r="115" spans="1:16" ht="15.75" customHeight="1" x14ac:dyDescent="0.25">
      <c r="A115" s="631" t="s">
        <v>309</v>
      </c>
      <c r="B115" s="631" t="s">
        <v>310</v>
      </c>
      <c r="C115" s="631"/>
      <c r="D115" s="658" t="s">
        <v>112</v>
      </c>
      <c r="E115" s="660">
        <f>SUMIFS(E$9:E$105,A$9:A$105,A115,B$9:B$105,B115)</f>
        <v>10</v>
      </c>
      <c r="F115" s="631">
        <f>E115*30</f>
        <v>300</v>
      </c>
      <c r="G115" s="660">
        <f>F115/F114*100</f>
        <v>52.631578947368418</v>
      </c>
      <c r="H115" s="631"/>
      <c r="I115" s="645"/>
      <c r="J115" s="645"/>
      <c r="K115" s="645"/>
      <c r="L115" s="645"/>
      <c r="M115" s="645"/>
      <c r="N115" s="645"/>
      <c r="O115" s="645"/>
      <c r="P115" s="646"/>
    </row>
    <row r="116" spans="1:16" s="667" customFormat="1" ht="15.75" customHeight="1" x14ac:dyDescent="0.25">
      <c r="A116" s="631" t="s">
        <v>309</v>
      </c>
      <c r="B116" s="631" t="s">
        <v>316</v>
      </c>
      <c r="C116" s="631"/>
      <c r="D116" s="658" t="s">
        <v>341</v>
      </c>
      <c r="E116" s="660">
        <f>SUMIFS(E$9:E$105,A$9:A$105,A116,B$9:B$105,B116)</f>
        <v>9</v>
      </c>
      <c r="F116" s="631">
        <f>E116*30</f>
        <v>270</v>
      </c>
      <c r="G116" s="660">
        <f>F116/F114*100</f>
        <v>47.368421052631575</v>
      </c>
      <c r="H116" s="631"/>
      <c r="I116" s="645"/>
      <c r="J116" s="645"/>
      <c r="K116" s="645"/>
      <c r="L116" s="645"/>
      <c r="M116" s="645"/>
      <c r="N116" s="645"/>
      <c r="O116" s="645"/>
      <c r="P116" s="646"/>
    </row>
    <row r="117" spans="1:16" s="667" customFormat="1" ht="15.75" customHeight="1" x14ac:dyDescent="0.25">
      <c r="A117" s="631"/>
      <c r="B117" s="631"/>
      <c r="C117" s="631"/>
      <c r="D117" s="658"/>
      <c r="E117" s="631"/>
      <c r="F117" s="631"/>
      <c r="G117" s="660"/>
      <c r="H117" s="631"/>
      <c r="I117" s="645"/>
      <c r="J117" s="645"/>
      <c r="K117" s="645"/>
      <c r="L117" s="645"/>
      <c r="M117" s="645"/>
      <c r="N117" s="645"/>
      <c r="O117" s="645"/>
      <c r="P117" s="646"/>
    </row>
    <row r="118" spans="1:16" s="667" customFormat="1" ht="15.75" customHeight="1" x14ac:dyDescent="0.25">
      <c r="A118" s="631"/>
      <c r="B118" s="631"/>
      <c r="C118" s="631"/>
      <c r="D118" s="658" t="s">
        <v>343</v>
      </c>
      <c r="E118" s="665">
        <f>E119+E120</f>
        <v>161</v>
      </c>
      <c r="F118" s="666">
        <f>F119+F120</f>
        <v>4830</v>
      </c>
      <c r="G118" s="660">
        <f>F118/F118*100</f>
        <v>100</v>
      </c>
      <c r="H118" s="645"/>
      <c r="I118" s="645"/>
      <c r="J118" s="645"/>
      <c r="K118" s="645"/>
      <c r="L118" s="645"/>
      <c r="M118" s="645"/>
      <c r="N118" s="645"/>
      <c r="O118" s="645"/>
      <c r="P118" s="646"/>
    </row>
    <row r="119" spans="1:16" s="667" customFormat="1" ht="15.75" customHeight="1" x14ac:dyDescent="0.25">
      <c r="A119" s="631" t="s">
        <v>117</v>
      </c>
      <c r="B119" s="631" t="s">
        <v>310</v>
      </c>
      <c r="C119" s="631"/>
      <c r="D119" s="658" t="s">
        <v>112</v>
      </c>
      <c r="E119" s="660">
        <f>SUMIFS(E9:E105,A9:A105,A119,B9:B105,B119)</f>
        <v>117.5</v>
      </c>
      <c r="F119" s="631">
        <f>E119*30</f>
        <v>3525</v>
      </c>
      <c r="G119" s="645">
        <f>F119/F118*100</f>
        <v>72.981366459627324</v>
      </c>
      <c r="H119" s="645"/>
      <c r="I119" s="645"/>
      <c r="J119" s="645"/>
      <c r="K119" s="645"/>
      <c r="L119" s="645"/>
      <c r="M119" s="645"/>
      <c r="N119" s="645"/>
      <c r="O119" s="645"/>
      <c r="P119" s="646"/>
    </row>
    <row r="120" spans="1:16" s="667" customFormat="1" ht="15.75" customHeight="1" x14ac:dyDescent="0.25">
      <c r="A120" s="631" t="s">
        <v>117</v>
      </c>
      <c r="B120" s="631" t="s">
        <v>316</v>
      </c>
      <c r="C120" s="631"/>
      <c r="D120" s="658" t="s">
        <v>341</v>
      </c>
      <c r="E120" s="660">
        <f>SUMIFS(E9:E105,A9:A105,A120,B9:B105,B120)</f>
        <v>43.5</v>
      </c>
      <c r="F120" s="631">
        <f>E120*30</f>
        <v>1305</v>
      </c>
      <c r="G120" s="645">
        <f>F120/F118*100</f>
        <v>27.018633540372672</v>
      </c>
      <c r="H120" s="645"/>
      <c r="I120" s="645"/>
      <c r="J120" s="645"/>
      <c r="K120" s="645"/>
      <c r="L120" s="645"/>
      <c r="M120" s="645"/>
      <c r="N120" s="645"/>
      <c r="O120" s="645"/>
      <c r="P120" s="646"/>
    </row>
    <row r="121" spans="1:16" s="667" customFormat="1" ht="15.75" customHeight="1" x14ac:dyDescent="0.25">
      <c r="A121" s="631"/>
      <c r="B121" s="631"/>
      <c r="C121" s="631"/>
      <c r="D121" s="658"/>
      <c r="E121" s="660"/>
      <c r="F121" s="631"/>
      <c r="G121" s="645"/>
      <c r="H121" s="645"/>
      <c r="I121" s="645"/>
      <c r="J121" s="645"/>
      <c r="K121" s="645"/>
      <c r="L121" s="645"/>
      <c r="M121" s="645"/>
      <c r="N121" s="645"/>
      <c r="O121" s="645"/>
      <c r="P121" s="646"/>
    </row>
    <row r="122" spans="1:16" s="667" customFormat="1" ht="14.45" customHeight="1" x14ac:dyDescent="0.25">
      <c r="A122" s="631"/>
      <c r="B122" s="631"/>
      <c r="C122" s="1045" t="s">
        <v>364</v>
      </c>
      <c r="D122" s="1045"/>
      <c r="E122" s="1045"/>
      <c r="F122" s="1045"/>
      <c r="G122" s="1045"/>
      <c r="H122" s="1045"/>
      <c r="I122" s="1045"/>
      <c r="J122" s="1045"/>
      <c r="K122" s="1045"/>
      <c r="L122" s="1045"/>
      <c r="M122" s="1045"/>
      <c r="N122" s="1045"/>
      <c r="O122" s="1045"/>
      <c r="P122" s="1045"/>
    </row>
    <row r="123" spans="1:16" ht="14.45" customHeight="1" x14ac:dyDescent="0.25">
      <c r="A123" s="631"/>
      <c r="B123" s="631"/>
      <c r="C123" s="1046" t="s">
        <v>0</v>
      </c>
      <c r="D123" s="1047" t="s">
        <v>296</v>
      </c>
      <c r="E123" s="1048" t="s">
        <v>297</v>
      </c>
      <c r="F123" s="1050" t="s">
        <v>298</v>
      </c>
      <c r="G123" s="1050"/>
      <c r="H123" s="1050"/>
      <c r="I123" s="1050"/>
      <c r="J123" s="1050"/>
      <c r="K123" s="1010"/>
      <c r="L123" s="1048" t="s">
        <v>299</v>
      </c>
      <c r="M123" s="1048"/>
      <c r="N123" s="1048" t="s">
        <v>300</v>
      </c>
      <c r="O123" s="1048" t="s">
        <v>301</v>
      </c>
      <c r="P123" s="1048" t="s">
        <v>302</v>
      </c>
    </row>
    <row r="124" spans="1:16" ht="14.45" customHeight="1" x14ac:dyDescent="0.25">
      <c r="A124" s="631"/>
      <c r="B124" s="631"/>
      <c r="C124" s="1046"/>
      <c r="D124" s="1047"/>
      <c r="E124" s="1048"/>
      <c r="F124" s="1048" t="s">
        <v>9</v>
      </c>
      <c r="G124" s="1059" t="s">
        <v>303</v>
      </c>
      <c r="H124" s="1059"/>
      <c r="I124" s="1059"/>
      <c r="J124" s="1059"/>
      <c r="K124" s="1048" t="s">
        <v>304</v>
      </c>
      <c r="L124" s="1048"/>
      <c r="M124" s="1048"/>
      <c r="N124" s="1048"/>
      <c r="O124" s="1048"/>
      <c r="P124" s="1048"/>
    </row>
    <row r="125" spans="1:16" ht="14.45" customHeight="1" x14ac:dyDescent="0.25">
      <c r="A125" s="631"/>
      <c r="B125" s="631"/>
      <c r="C125" s="1046"/>
      <c r="D125" s="1047"/>
      <c r="E125" s="1048"/>
      <c r="F125" s="1010"/>
      <c r="G125" s="1048" t="s">
        <v>305</v>
      </c>
      <c r="H125" s="1050" t="s">
        <v>306</v>
      </c>
      <c r="I125" s="1010"/>
      <c r="J125" s="1010"/>
      <c r="K125" s="1010"/>
      <c r="L125" s="1048"/>
      <c r="M125" s="1048"/>
      <c r="N125" s="1048"/>
      <c r="O125" s="1048"/>
      <c r="P125" s="1048"/>
    </row>
    <row r="126" spans="1:16" ht="14.45" customHeight="1" x14ac:dyDescent="0.25">
      <c r="A126" s="631"/>
      <c r="B126" s="631"/>
      <c r="C126" s="1046"/>
      <c r="D126" s="1047"/>
      <c r="E126" s="1048"/>
      <c r="F126" s="1010"/>
      <c r="G126" s="1060"/>
      <c r="H126" s="1048" t="s">
        <v>15</v>
      </c>
      <c r="I126" s="1048" t="s">
        <v>307</v>
      </c>
      <c r="J126" s="1048" t="s">
        <v>308</v>
      </c>
      <c r="K126" s="1010"/>
      <c r="L126" s="1048"/>
      <c r="M126" s="1048"/>
      <c r="N126" s="1048"/>
      <c r="O126" s="1048"/>
      <c r="P126" s="1048"/>
    </row>
    <row r="127" spans="1:16" ht="14.45" customHeight="1" x14ac:dyDescent="0.25">
      <c r="A127" s="631"/>
      <c r="B127" s="631"/>
      <c r="C127" s="1046"/>
      <c r="D127" s="1047"/>
      <c r="E127" s="1048"/>
      <c r="F127" s="1010"/>
      <c r="G127" s="1060"/>
      <c r="H127" s="1048"/>
      <c r="I127" s="1048"/>
      <c r="J127" s="1048"/>
      <c r="K127" s="1010"/>
      <c r="L127" s="1048"/>
      <c r="M127" s="1048"/>
      <c r="N127" s="1048"/>
      <c r="O127" s="1048"/>
      <c r="P127" s="1048"/>
    </row>
    <row r="128" spans="1:16" ht="14.45" customHeight="1" x14ac:dyDescent="0.25">
      <c r="A128" s="631"/>
      <c r="B128" s="631"/>
      <c r="C128" s="1046"/>
      <c r="D128" s="1047"/>
      <c r="E128" s="1048"/>
      <c r="F128" s="1010"/>
      <c r="G128" s="1060"/>
      <c r="H128" s="1048"/>
      <c r="I128" s="1048"/>
      <c r="J128" s="1048"/>
      <c r="K128" s="1010"/>
      <c r="L128" s="1048"/>
      <c r="M128" s="1048"/>
      <c r="N128" s="1048"/>
      <c r="O128" s="1048"/>
      <c r="P128" s="1048"/>
    </row>
    <row r="129" spans="1:18" ht="14.45" customHeight="1" x14ac:dyDescent="0.25">
      <c r="A129" s="631"/>
      <c r="B129" s="631"/>
      <c r="C129" s="1046"/>
      <c r="D129" s="1047"/>
      <c r="E129" s="1048"/>
      <c r="F129" s="1010"/>
      <c r="G129" s="1060"/>
      <c r="H129" s="1048"/>
      <c r="I129" s="1048"/>
      <c r="J129" s="1048"/>
      <c r="K129" s="1010"/>
      <c r="L129" s="1048"/>
      <c r="M129" s="1048"/>
      <c r="N129" s="1048"/>
      <c r="O129" s="1048"/>
      <c r="P129" s="1048"/>
    </row>
    <row r="130" spans="1:18" ht="14.45" customHeight="1" x14ac:dyDescent="0.25">
      <c r="A130" s="631" t="s">
        <v>309</v>
      </c>
      <c r="B130" s="631" t="s">
        <v>310</v>
      </c>
      <c r="C130" s="693">
        <v>1</v>
      </c>
      <c r="D130" s="633" t="s">
        <v>345</v>
      </c>
      <c r="E130" s="634">
        <v>6</v>
      </c>
      <c r="F130" s="29">
        <f>E130*30</f>
        <v>180</v>
      </c>
      <c r="G130" s="28">
        <f>SUM(H130:J130)</f>
        <v>0</v>
      </c>
      <c r="H130" s="29"/>
      <c r="I130" s="29"/>
      <c r="J130" s="29"/>
      <c r="K130" s="28"/>
      <c r="L130" s="1044"/>
      <c r="M130" s="1044"/>
      <c r="N130" s="693"/>
      <c r="O130" s="637"/>
      <c r="P130" s="638"/>
      <c r="Q130" s="631"/>
      <c r="R130" s="631"/>
    </row>
    <row r="131" spans="1:18" ht="14.45" customHeight="1" x14ac:dyDescent="0.25">
      <c r="A131" s="631" t="s">
        <v>309</v>
      </c>
      <c r="B131" s="631" t="s">
        <v>310</v>
      </c>
      <c r="C131" s="693">
        <v>2</v>
      </c>
      <c r="D131" s="633" t="s">
        <v>365</v>
      </c>
      <c r="E131" s="634">
        <v>6</v>
      </c>
      <c r="F131" s="29">
        <f>E131*30</f>
        <v>180</v>
      </c>
      <c r="G131" s="28"/>
      <c r="H131" s="29"/>
      <c r="I131" s="29"/>
      <c r="J131" s="29"/>
      <c r="K131" s="28"/>
      <c r="L131" s="1044"/>
      <c r="M131" s="1044"/>
      <c r="N131" s="693"/>
      <c r="O131" s="637"/>
      <c r="P131" s="638"/>
      <c r="Q131" s="631"/>
      <c r="R131" s="631"/>
    </row>
    <row r="132" spans="1:18" ht="14.45" customHeight="1" x14ac:dyDescent="0.25">
      <c r="A132" s="631" t="s">
        <v>309</v>
      </c>
      <c r="B132" s="631" t="s">
        <v>310</v>
      </c>
      <c r="C132" s="693">
        <v>3</v>
      </c>
      <c r="D132" s="633" t="s">
        <v>366</v>
      </c>
      <c r="E132" s="634">
        <v>3</v>
      </c>
      <c r="F132" s="29">
        <f>E132*30</f>
        <v>90</v>
      </c>
      <c r="G132" s="28"/>
      <c r="H132" s="29"/>
      <c r="I132" s="29"/>
      <c r="J132" s="29"/>
      <c r="K132" s="28"/>
      <c r="L132" s="1044"/>
      <c r="M132" s="1044"/>
      <c r="N132" s="693"/>
      <c r="O132" s="637"/>
      <c r="P132" s="638"/>
      <c r="Q132" s="631"/>
      <c r="R132" s="631"/>
    </row>
    <row r="133" spans="1:18" ht="14.45" customHeight="1" x14ac:dyDescent="0.25">
      <c r="A133" s="631" t="s">
        <v>309</v>
      </c>
      <c r="B133" s="631" t="s">
        <v>310</v>
      </c>
      <c r="C133" s="693">
        <v>4</v>
      </c>
      <c r="D133" s="633" t="s">
        <v>346</v>
      </c>
      <c r="E133" s="634">
        <v>3</v>
      </c>
      <c r="F133" s="29">
        <f>E133*30</f>
        <v>90</v>
      </c>
      <c r="G133" s="28"/>
      <c r="H133" s="29"/>
      <c r="I133" s="29"/>
      <c r="J133" s="29"/>
      <c r="K133" s="28"/>
      <c r="L133" s="1044"/>
      <c r="M133" s="1044"/>
      <c r="N133" s="693"/>
      <c r="O133" s="637"/>
      <c r="P133" s="638"/>
      <c r="Q133" s="631"/>
      <c r="R133" s="631"/>
    </row>
    <row r="134" spans="1:18" ht="14.45" customHeight="1" x14ac:dyDescent="0.25">
      <c r="A134" s="631" t="s">
        <v>309</v>
      </c>
      <c r="B134" s="631" t="s">
        <v>310</v>
      </c>
      <c r="C134" s="693">
        <v>5</v>
      </c>
      <c r="D134" s="633" t="s">
        <v>56</v>
      </c>
      <c r="E134" s="634">
        <v>2</v>
      </c>
      <c r="F134" s="635">
        <f>E134*30</f>
        <v>60</v>
      </c>
      <c r="G134" s="635"/>
      <c r="H134" s="29"/>
      <c r="I134" s="29"/>
      <c r="J134" s="29"/>
      <c r="K134" s="28"/>
      <c r="L134" s="1044"/>
      <c r="M134" s="1044"/>
      <c r="N134" s="693"/>
      <c r="O134" s="637"/>
      <c r="P134" s="638"/>
      <c r="Q134" s="631"/>
      <c r="R134" s="631"/>
    </row>
    <row r="135" spans="1:18" ht="14.45" customHeight="1" x14ac:dyDescent="0.25">
      <c r="A135" s="631" t="s">
        <v>309</v>
      </c>
      <c r="B135" s="631" t="s">
        <v>310</v>
      </c>
      <c r="C135" s="693">
        <v>6</v>
      </c>
      <c r="D135" s="633" t="s">
        <v>344</v>
      </c>
      <c r="E135" s="634">
        <v>3</v>
      </c>
      <c r="F135" s="29">
        <f t="shared" ref="F135:F145" si="52">E135*30</f>
        <v>90</v>
      </c>
      <c r="G135" s="28"/>
      <c r="H135" s="28"/>
      <c r="I135" s="28"/>
      <c r="J135" s="28"/>
      <c r="K135" s="28"/>
      <c r="L135" s="1044"/>
      <c r="M135" s="1044"/>
      <c r="N135" s="693"/>
      <c r="O135" s="637"/>
      <c r="P135" s="638"/>
      <c r="Q135" s="631"/>
      <c r="R135" s="631"/>
    </row>
    <row r="136" spans="1:18" ht="14.45" customHeight="1" x14ac:dyDescent="0.25">
      <c r="A136" s="631" t="s">
        <v>309</v>
      </c>
      <c r="B136" s="631" t="s">
        <v>310</v>
      </c>
      <c r="C136" s="693">
        <v>7</v>
      </c>
      <c r="D136" s="633" t="s">
        <v>367</v>
      </c>
      <c r="E136" s="634">
        <v>4</v>
      </c>
      <c r="F136" s="635">
        <f>E136*30</f>
        <v>120</v>
      </c>
      <c r="G136" s="635"/>
      <c r="H136" s="29"/>
      <c r="I136" s="29"/>
      <c r="J136" s="29"/>
      <c r="K136" s="28"/>
      <c r="L136" s="1044"/>
      <c r="M136" s="1044"/>
      <c r="N136" s="693"/>
      <c r="O136" s="637"/>
      <c r="P136" s="638"/>
      <c r="Q136" s="631"/>
      <c r="R136" s="631"/>
    </row>
    <row r="137" spans="1:18" ht="14.45" customHeight="1" x14ac:dyDescent="0.25">
      <c r="A137" s="631" t="s">
        <v>309</v>
      </c>
      <c r="B137" s="631" t="s">
        <v>310</v>
      </c>
      <c r="C137" s="693">
        <v>8</v>
      </c>
      <c r="D137" s="633" t="s">
        <v>347</v>
      </c>
      <c r="E137" s="634">
        <v>3</v>
      </c>
      <c r="F137" s="29">
        <f>E137*30</f>
        <v>90</v>
      </c>
      <c r="G137" s="28"/>
      <c r="H137" s="686"/>
      <c r="I137" s="686"/>
      <c r="J137" s="686"/>
      <c r="K137" s="28"/>
      <c r="L137" s="1044"/>
      <c r="M137" s="1044"/>
      <c r="N137" s="693"/>
      <c r="O137" s="637"/>
      <c r="P137" s="638"/>
      <c r="Q137" s="631"/>
      <c r="R137" s="631"/>
    </row>
    <row r="138" spans="1:18" ht="14.45" customHeight="1" x14ac:dyDescent="0.25">
      <c r="A138" s="631" t="s">
        <v>117</v>
      </c>
      <c r="B138" s="631" t="s">
        <v>310</v>
      </c>
      <c r="C138" s="693">
        <v>9</v>
      </c>
      <c r="D138" s="633" t="s">
        <v>54</v>
      </c>
      <c r="E138" s="634">
        <v>3</v>
      </c>
      <c r="F138" s="635">
        <f>E138*30</f>
        <v>90</v>
      </c>
      <c r="G138" s="635"/>
      <c r="H138" s="29"/>
      <c r="I138" s="29"/>
      <c r="J138" s="29"/>
      <c r="K138" s="28"/>
      <c r="L138" s="1044"/>
      <c r="M138" s="1044"/>
      <c r="N138" s="693"/>
      <c r="O138" s="637"/>
      <c r="P138" s="638"/>
      <c r="Q138" s="631"/>
      <c r="R138" s="631"/>
    </row>
    <row r="139" spans="1:18" ht="14.45" customHeight="1" x14ac:dyDescent="0.25">
      <c r="A139" s="631" t="s">
        <v>117</v>
      </c>
      <c r="B139" s="631" t="s">
        <v>310</v>
      </c>
      <c r="C139" s="693">
        <v>10</v>
      </c>
      <c r="D139" s="633" t="s">
        <v>175</v>
      </c>
      <c r="E139" s="634">
        <v>3</v>
      </c>
      <c r="F139" s="29">
        <f>E139*30</f>
        <v>90</v>
      </c>
      <c r="G139" s="28"/>
      <c r="H139" s="29"/>
      <c r="I139" s="29"/>
      <c r="J139" s="29"/>
      <c r="K139" s="28"/>
      <c r="L139" s="1044"/>
      <c r="M139" s="1044"/>
      <c r="N139" s="693"/>
      <c r="O139" s="637"/>
      <c r="P139" s="638"/>
      <c r="Q139" s="631"/>
      <c r="R139" s="631"/>
    </row>
    <row r="140" spans="1:18" ht="14.45" customHeight="1" x14ac:dyDescent="0.25">
      <c r="A140" s="631" t="s">
        <v>117</v>
      </c>
      <c r="B140" s="631" t="s">
        <v>310</v>
      </c>
      <c r="C140" s="693">
        <v>11</v>
      </c>
      <c r="D140" s="633" t="s">
        <v>194</v>
      </c>
      <c r="E140" s="634">
        <v>1</v>
      </c>
      <c r="F140" s="29">
        <f t="shared" si="52"/>
        <v>30</v>
      </c>
      <c r="G140" s="28"/>
      <c r="H140" s="29"/>
      <c r="I140" s="29"/>
      <c r="J140" s="29"/>
      <c r="K140" s="28"/>
      <c r="L140" s="1044"/>
      <c r="M140" s="1044"/>
      <c r="N140" s="693"/>
      <c r="O140" s="637"/>
      <c r="P140" s="638"/>
      <c r="Q140" s="631"/>
      <c r="R140" s="631"/>
    </row>
    <row r="141" spans="1:18" ht="14.45" customHeight="1" x14ac:dyDescent="0.25">
      <c r="A141" s="631" t="s">
        <v>117</v>
      </c>
      <c r="B141" s="631" t="s">
        <v>310</v>
      </c>
      <c r="C141" s="693">
        <v>12</v>
      </c>
      <c r="D141" s="633" t="s">
        <v>325</v>
      </c>
      <c r="E141" s="634">
        <v>4.5</v>
      </c>
      <c r="F141" s="29">
        <f>E141*30</f>
        <v>135</v>
      </c>
      <c r="G141" s="635"/>
      <c r="H141" s="635"/>
      <c r="I141" s="636"/>
      <c r="J141" s="636"/>
      <c r="K141" s="28"/>
      <c r="L141" s="1044"/>
      <c r="M141" s="1044"/>
      <c r="N141" s="693"/>
      <c r="O141" s="637"/>
      <c r="P141" s="638"/>
      <c r="Q141" s="631"/>
      <c r="R141" s="631"/>
    </row>
    <row r="142" spans="1:18" ht="14.45" customHeight="1" x14ac:dyDescent="0.25">
      <c r="A142" s="631" t="s">
        <v>117</v>
      </c>
      <c r="B142" s="631" t="s">
        <v>316</v>
      </c>
      <c r="C142" s="693">
        <v>13</v>
      </c>
      <c r="D142" s="633" t="s">
        <v>317</v>
      </c>
      <c r="E142" s="639">
        <v>6.5</v>
      </c>
      <c r="F142" s="693">
        <f>E142*30</f>
        <v>195</v>
      </c>
      <c r="G142" s="28"/>
      <c r="H142" s="693"/>
      <c r="I142" s="693"/>
      <c r="J142" s="693"/>
      <c r="K142" s="693"/>
      <c r="L142" s="1044"/>
      <c r="M142" s="1044"/>
      <c r="N142" s="693"/>
      <c r="O142" s="637"/>
      <c r="P142" s="638"/>
      <c r="Q142" s="631"/>
      <c r="R142" s="631"/>
    </row>
    <row r="143" spans="1:18" ht="14.45" customHeight="1" x14ac:dyDescent="0.25">
      <c r="A143" s="631" t="s">
        <v>117</v>
      </c>
      <c r="B143" s="631" t="s">
        <v>316</v>
      </c>
      <c r="C143" s="693">
        <v>14</v>
      </c>
      <c r="D143" s="633" t="s">
        <v>314</v>
      </c>
      <c r="E143" s="634">
        <v>3</v>
      </c>
      <c r="F143" s="635">
        <f t="shared" si="52"/>
        <v>90</v>
      </c>
      <c r="G143" s="635"/>
      <c r="H143" s="29"/>
      <c r="I143" s="29"/>
      <c r="J143" s="29"/>
      <c r="K143" s="28"/>
      <c r="L143" s="1044"/>
      <c r="M143" s="1044"/>
      <c r="N143" s="693"/>
      <c r="O143" s="637"/>
      <c r="P143" s="638"/>
      <c r="Q143" s="631"/>
      <c r="R143" s="631"/>
    </row>
    <row r="144" spans="1:18" ht="14.45" customHeight="1" x14ac:dyDescent="0.25">
      <c r="A144" s="631" t="s">
        <v>117</v>
      </c>
      <c r="B144" s="631" t="s">
        <v>316</v>
      </c>
      <c r="C144" s="693">
        <v>15</v>
      </c>
      <c r="D144" s="633" t="s">
        <v>315</v>
      </c>
      <c r="E144" s="634">
        <v>6</v>
      </c>
      <c r="F144" s="635">
        <f t="shared" si="52"/>
        <v>180</v>
      </c>
      <c r="G144" s="635"/>
      <c r="H144" s="29"/>
      <c r="I144" s="29"/>
      <c r="J144" s="29"/>
      <c r="K144" s="28"/>
      <c r="L144" s="1044"/>
      <c r="M144" s="1044"/>
      <c r="N144" s="693"/>
      <c r="O144" s="637"/>
      <c r="P144" s="638"/>
      <c r="Q144" s="631"/>
      <c r="R144" s="631"/>
    </row>
    <row r="145" spans="1:18" ht="14.45" customHeight="1" x14ac:dyDescent="0.25">
      <c r="A145" s="631" t="s">
        <v>117</v>
      </c>
      <c r="B145" s="631" t="s">
        <v>316</v>
      </c>
      <c r="C145" s="693">
        <v>16</v>
      </c>
      <c r="D145" s="633" t="s">
        <v>321</v>
      </c>
      <c r="E145" s="634">
        <v>3</v>
      </c>
      <c r="F145" s="635">
        <f t="shared" si="52"/>
        <v>90</v>
      </c>
      <c r="G145" s="635"/>
      <c r="H145" s="29"/>
      <c r="I145" s="29"/>
      <c r="J145" s="29"/>
      <c r="K145" s="28"/>
      <c r="L145" s="1044"/>
      <c r="M145" s="1044"/>
      <c r="N145" s="693"/>
      <c r="O145" s="637"/>
      <c r="P145" s="638"/>
      <c r="Q145" s="631"/>
      <c r="R145" s="631"/>
    </row>
    <row r="146" spans="1:18" ht="14.45" customHeight="1" x14ac:dyDescent="0.25">
      <c r="A146" s="631"/>
      <c r="B146" s="631"/>
      <c r="C146" s="693"/>
      <c r="D146" s="640" t="s">
        <v>14</v>
      </c>
      <c r="E146" s="680">
        <f>SUM(E130:E145)</f>
        <v>60</v>
      </c>
      <c r="F146" s="695">
        <f>SUM(F130:F145)</f>
        <v>1800</v>
      </c>
      <c r="G146" s="694">
        <f t="shared" ref="G146:L146" si="53">SUM(G140:G145)</f>
        <v>0</v>
      </c>
      <c r="H146" s="694">
        <f t="shared" si="53"/>
        <v>0</v>
      </c>
      <c r="I146" s="694">
        <f t="shared" si="53"/>
        <v>0</v>
      </c>
      <c r="J146" s="694">
        <f t="shared" si="53"/>
        <v>0</v>
      </c>
      <c r="K146" s="694">
        <f t="shared" si="53"/>
        <v>0</v>
      </c>
      <c r="L146" s="1075">
        <f t="shared" si="53"/>
        <v>0</v>
      </c>
      <c r="M146" s="1075"/>
      <c r="N146" s="694">
        <f>SUM(N140:N145)</f>
        <v>0</v>
      </c>
      <c r="O146" s="694"/>
      <c r="P146" s="652"/>
    </row>
    <row r="147" spans="1:18" s="667" customFormat="1" ht="15.75" customHeight="1" x14ac:dyDescent="0.25">
      <c r="A147" s="631"/>
      <c r="B147" s="631"/>
      <c r="C147" s="631"/>
      <c r="D147" s="658"/>
      <c r="E147" s="660"/>
      <c r="F147" s="631"/>
      <c r="G147" s="645"/>
      <c r="H147" s="645"/>
      <c r="I147" s="645"/>
      <c r="J147" s="645"/>
      <c r="K147" s="645"/>
      <c r="L147" s="645"/>
      <c r="M147" s="645"/>
      <c r="N147" s="645"/>
      <c r="O147" s="645"/>
      <c r="P147" s="646"/>
    </row>
    <row r="148" spans="1:18" s="667" customFormat="1" ht="15.75" customHeight="1" x14ac:dyDescent="0.25">
      <c r="A148" s="631"/>
      <c r="B148" s="631"/>
      <c r="C148" s="631"/>
      <c r="D148" s="658"/>
      <c r="E148" s="660"/>
      <c r="F148" s="631"/>
      <c r="G148" s="645"/>
      <c r="H148" s="645"/>
      <c r="I148" s="645"/>
      <c r="J148" s="645"/>
      <c r="K148" s="645"/>
      <c r="L148" s="645"/>
      <c r="M148" s="645"/>
      <c r="N148" s="645"/>
      <c r="O148" s="645"/>
      <c r="P148" s="646"/>
    </row>
    <row r="149" spans="1:18" s="667" customFormat="1" ht="15.75" customHeight="1" x14ac:dyDescent="0.25">
      <c r="A149" s="631"/>
      <c r="B149" s="631"/>
      <c r="C149" s="631"/>
      <c r="D149" s="658"/>
      <c r="E149" s="660"/>
      <c r="F149" s="631"/>
      <c r="G149" s="645"/>
      <c r="H149" s="645"/>
      <c r="I149" s="645"/>
      <c r="J149" s="645"/>
      <c r="K149" s="645"/>
      <c r="L149" s="645"/>
      <c r="M149" s="645"/>
      <c r="N149" s="645"/>
      <c r="O149" s="645"/>
      <c r="P149" s="646"/>
    </row>
    <row r="150" spans="1:18" s="667" customFormat="1" ht="15.75" customHeight="1" x14ac:dyDescent="0.25">
      <c r="A150" s="631"/>
      <c r="B150" s="631"/>
      <c r="C150" s="631"/>
      <c r="D150" s="658"/>
      <c r="E150" s="660"/>
      <c r="F150" s="631"/>
      <c r="G150" s="645"/>
      <c r="H150" s="645"/>
      <c r="I150" s="645"/>
      <c r="J150" s="645"/>
      <c r="K150" s="645"/>
      <c r="L150" s="645"/>
      <c r="M150" s="645"/>
      <c r="N150" s="645"/>
      <c r="O150" s="645"/>
      <c r="P150" s="646"/>
    </row>
  </sheetData>
  <mergeCells count="160">
    <mergeCell ref="Q74:Q80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9:M9"/>
    <mergeCell ref="L10:M10"/>
    <mergeCell ref="L11:M11"/>
    <mergeCell ref="L12:M12"/>
    <mergeCell ref="L13:M13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44:M44"/>
    <mergeCell ref="L45:M45"/>
    <mergeCell ref="L46:M46"/>
    <mergeCell ref="L47:M47"/>
    <mergeCell ref="L48:M48"/>
    <mergeCell ref="L49:M49"/>
    <mergeCell ref="G39:J39"/>
    <mergeCell ref="K39:K43"/>
    <mergeCell ref="G40:G43"/>
    <mergeCell ref="H40:J40"/>
    <mergeCell ref="H41:H43"/>
    <mergeCell ref="I41:I43"/>
    <mergeCell ref="J41:J43"/>
    <mergeCell ref="F54:F58"/>
    <mergeCell ref="G54:J54"/>
    <mergeCell ref="K54:K58"/>
    <mergeCell ref="G55:G58"/>
    <mergeCell ref="H55:J55"/>
    <mergeCell ref="H56:H58"/>
    <mergeCell ref="I56:I58"/>
    <mergeCell ref="J56:J58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G75:J75"/>
    <mergeCell ref="K75:K80"/>
    <mergeCell ref="G76:G80"/>
    <mergeCell ref="H76:J76"/>
    <mergeCell ref="H77:H80"/>
    <mergeCell ref="I77:I80"/>
    <mergeCell ref="J77:J80"/>
    <mergeCell ref="C73:P73"/>
    <mergeCell ref="C74:C80"/>
    <mergeCell ref="D74:D80"/>
    <mergeCell ref="E74:E80"/>
    <mergeCell ref="F74:K74"/>
    <mergeCell ref="L74:M80"/>
    <mergeCell ref="N74:N80"/>
    <mergeCell ref="O74:O80"/>
    <mergeCell ref="P74:P80"/>
    <mergeCell ref="F75:F80"/>
    <mergeCell ref="F91:F96"/>
    <mergeCell ref="G91:J91"/>
    <mergeCell ref="K91:K96"/>
    <mergeCell ref="G92:G96"/>
    <mergeCell ref="H92:J92"/>
    <mergeCell ref="H93:H96"/>
    <mergeCell ref="I93:I96"/>
    <mergeCell ref="J93:J96"/>
    <mergeCell ref="L87:M87"/>
    <mergeCell ref="C89:P89"/>
    <mergeCell ref="C90:C96"/>
    <mergeCell ref="D90:D96"/>
    <mergeCell ref="E90:E96"/>
    <mergeCell ref="F90:K90"/>
    <mergeCell ref="L90:M95"/>
    <mergeCell ref="N90:N96"/>
    <mergeCell ref="O90:O96"/>
    <mergeCell ref="P90:P96"/>
    <mergeCell ref="G124:J124"/>
    <mergeCell ref="K124:K129"/>
    <mergeCell ref="G125:G129"/>
    <mergeCell ref="H125:J125"/>
    <mergeCell ref="H126:H129"/>
    <mergeCell ref="I126:I129"/>
    <mergeCell ref="J126:J129"/>
    <mergeCell ref="C122:P122"/>
    <mergeCell ref="C123:C129"/>
    <mergeCell ref="D123:D129"/>
    <mergeCell ref="E123:E129"/>
    <mergeCell ref="F123:K123"/>
    <mergeCell ref="L123:M129"/>
    <mergeCell ref="N123:N129"/>
    <mergeCell ref="O123:O129"/>
    <mergeCell ref="P123:P129"/>
    <mergeCell ref="F124:F129"/>
    <mergeCell ref="L142:M142"/>
    <mergeCell ref="L143:M143"/>
    <mergeCell ref="L144:M144"/>
    <mergeCell ref="L145:M145"/>
    <mergeCell ref="L146:M146"/>
    <mergeCell ref="Q38:Q43"/>
    <mergeCell ref="L136:M136"/>
    <mergeCell ref="L137:M137"/>
    <mergeCell ref="L138:M138"/>
    <mergeCell ref="L139:M139"/>
    <mergeCell ref="L140:M140"/>
    <mergeCell ref="L141:M141"/>
    <mergeCell ref="L130:M130"/>
    <mergeCell ref="L131:M131"/>
    <mergeCell ref="L132:M132"/>
    <mergeCell ref="L133:M133"/>
    <mergeCell ref="L134:M134"/>
    <mergeCell ref="L135:M135"/>
    <mergeCell ref="L81:M81"/>
    <mergeCell ref="L82:M82"/>
    <mergeCell ref="L83:M83"/>
    <mergeCell ref="L84:M84"/>
    <mergeCell ref="L85:M85"/>
    <mergeCell ref="L86:M86"/>
  </mergeCells>
  <pageMargins left="0.39370078740157483" right="0.39370078740157483" top="0.19685039370078741" bottom="0.19685039370078741" header="0.31496062992125984" footer="0.31496062992125984"/>
  <pageSetup paperSize="9" scale="98" orientation="landscape" r:id="rId1"/>
  <rowBreaks count="2" manualBreakCount="2">
    <brk id="3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</vt:lpstr>
      <vt:lpstr>План 2020-21</vt:lpstr>
      <vt:lpstr>Семестровка</vt:lpstr>
      <vt:lpstr>Семестровка (дисп)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Андрей</cp:lastModifiedBy>
  <cp:lastPrinted>2020-09-04T07:24:51Z</cp:lastPrinted>
  <dcterms:created xsi:type="dcterms:W3CDTF">2019-06-23T08:28:53Z</dcterms:created>
  <dcterms:modified xsi:type="dcterms:W3CDTF">2020-10-15T04:59:49Z</dcterms:modified>
</cp:coreProperties>
</file>